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dersen\Documents\Anti-synge Pensum\"/>
    </mc:Choice>
  </mc:AlternateContent>
  <xr:revisionPtr revIDLastSave="0" documentId="13_ncr:1_{32C7CE84-4759-46DE-A21F-855DEFDB961C}" xr6:coauthVersionLast="46" xr6:coauthVersionMax="46" xr10:uidLastSave="{00000000-0000-0000-0000-000000000000}"/>
  <bookViews>
    <workbookView xWindow="-108" yWindow="-108" windowWidth="23256" windowHeight="12576" tabRatio="636" firstSheet="1" activeTab="3" xr2:uid="{A0859AC1-071D-4FE6-B1F0-DCD7A2645B36}"/>
  </bookViews>
  <sheets>
    <sheet name="Strouhal, Reynoldstall" sheetId="1" r:id="rId1"/>
    <sheet name="Impellerturtall vs Va " sheetId="2" r:id="rId2"/>
    <sheet name="KT, KQ og Etta0" sheetId="6" r:id="rId3"/>
    <sheet name="Turtall n for å få 6 grd. avink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6" l="1"/>
  <c r="C3" i="7"/>
  <c r="C4" i="7"/>
  <c r="C5" i="7"/>
  <c r="C6" i="7"/>
  <c r="C2" i="7"/>
  <c r="C11" i="1"/>
  <c r="B4" i="1"/>
  <c r="V26" i="6"/>
  <c r="V27" i="6"/>
  <c r="U27" i="6"/>
  <c r="U3" i="6"/>
  <c r="G10" i="6"/>
  <c r="U2" i="6"/>
  <c r="G17" i="6" s="1"/>
  <c r="F38" i="6"/>
  <c r="F41" i="6"/>
  <c r="F42" i="6"/>
  <c r="F43" i="6"/>
  <c r="F44" i="6"/>
  <c r="F45" i="6"/>
  <c r="F34" i="6"/>
  <c r="G7" i="6"/>
  <c r="G8" i="6"/>
  <c r="G14" i="6"/>
  <c r="G15" i="6"/>
  <c r="G16" i="6"/>
  <c r="G23" i="6"/>
  <c r="G24" i="6"/>
  <c r="H8" i="6"/>
  <c r="H9" i="6"/>
  <c r="H10" i="6"/>
  <c r="H17" i="6"/>
  <c r="H18" i="6"/>
  <c r="H23" i="6"/>
  <c r="H24" i="6"/>
  <c r="H3" i="6"/>
  <c r="R15" i="6"/>
  <c r="R2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3" i="6"/>
  <c r="F37" i="6" l="1"/>
  <c r="F36" i="6"/>
  <c r="F35" i="6"/>
  <c r="H19" i="6"/>
  <c r="G3" i="6"/>
  <c r="G9" i="6"/>
  <c r="I9" i="6" s="1"/>
  <c r="Q13" i="6"/>
  <c r="H16" i="6"/>
  <c r="I16" i="6" s="1"/>
  <c r="G22" i="6"/>
  <c r="G6" i="6"/>
  <c r="Q5" i="6"/>
  <c r="H11" i="6"/>
  <c r="H15" i="6"/>
  <c r="H7" i="6"/>
  <c r="I7" i="6" s="1"/>
  <c r="G21" i="6"/>
  <c r="I21" i="6" s="1"/>
  <c r="G13" i="6"/>
  <c r="I13" i="6" s="1"/>
  <c r="G5" i="6"/>
  <c r="R7" i="6"/>
  <c r="H22" i="6"/>
  <c r="H14" i="6"/>
  <c r="I14" i="6" s="1"/>
  <c r="H6" i="6"/>
  <c r="I6" i="6" s="1"/>
  <c r="G20" i="6"/>
  <c r="G12" i="6"/>
  <c r="G4" i="6"/>
  <c r="I4" i="6" s="1"/>
  <c r="R6" i="6"/>
  <c r="H21" i="6"/>
  <c r="H13" i="6"/>
  <c r="H5" i="6"/>
  <c r="G19" i="6"/>
  <c r="G11" i="6"/>
  <c r="Q21" i="6"/>
  <c r="H20" i="6"/>
  <c r="H12" i="6"/>
  <c r="H4" i="6"/>
  <c r="G18" i="6"/>
  <c r="I18" i="6" s="1"/>
  <c r="Q20" i="6"/>
  <c r="Q4" i="6"/>
  <c r="R21" i="6"/>
  <c r="R13" i="6"/>
  <c r="S13" i="6" s="1"/>
  <c r="R5" i="6"/>
  <c r="Q19" i="6"/>
  <c r="Q11" i="6"/>
  <c r="R12" i="6"/>
  <c r="R4" i="6"/>
  <c r="Q18" i="6"/>
  <c r="Q10" i="6"/>
  <c r="R14" i="6"/>
  <c r="R20" i="6"/>
  <c r="R19" i="6"/>
  <c r="R11" i="6"/>
  <c r="Q3" i="6"/>
  <c r="Q17" i="6"/>
  <c r="Q9" i="6"/>
  <c r="I3" i="6"/>
  <c r="R18" i="6"/>
  <c r="R10" i="6"/>
  <c r="Q24" i="6"/>
  <c r="Q16" i="6"/>
  <c r="Q8" i="6"/>
  <c r="Q12" i="6"/>
  <c r="R3" i="6"/>
  <c r="R17" i="6"/>
  <c r="R9" i="6"/>
  <c r="Q23" i="6"/>
  <c r="S23" i="6" s="1"/>
  <c r="Q15" i="6"/>
  <c r="S15" i="6" s="1"/>
  <c r="Q7" i="6"/>
  <c r="S7" i="6" s="1"/>
  <c r="R22" i="6"/>
  <c r="R24" i="6"/>
  <c r="R16" i="6"/>
  <c r="R8" i="6"/>
  <c r="Q22" i="6"/>
  <c r="Q14" i="6"/>
  <c r="Q6" i="6"/>
  <c r="C56" i="6"/>
  <c r="C57" i="6"/>
  <c r="C48" i="6"/>
  <c r="E50" i="6"/>
  <c r="E58" i="6"/>
  <c r="C55" i="6"/>
  <c r="E57" i="6"/>
  <c r="E55" i="6"/>
  <c r="C50" i="6"/>
  <c r="C49" i="6"/>
  <c r="C52" i="6"/>
  <c r="E48" i="6"/>
  <c r="E56" i="6"/>
  <c r="C51" i="6"/>
  <c r="E52" i="6"/>
  <c r="E51" i="6"/>
  <c r="C59" i="6"/>
  <c r="E49" i="6"/>
  <c r="C58" i="6"/>
  <c r="I11" i="6" l="1"/>
  <c r="I19" i="6"/>
  <c r="I12" i="6"/>
  <c r="I5" i="6"/>
  <c r="I22" i="6"/>
  <c r="S5" i="6"/>
  <c r="S6" i="6"/>
  <c r="I20" i="6"/>
  <c r="S20" i="6"/>
  <c r="S21" i="6"/>
  <c r="S12" i="6"/>
  <c r="S10" i="6"/>
  <c r="F59" i="6"/>
  <c r="F58" i="6"/>
  <c r="F57" i="6"/>
  <c r="F56" i="6"/>
  <c r="F55" i="6"/>
  <c r="F52" i="6"/>
  <c r="F51" i="6"/>
  <c r="F50" i="6"/>
  <c r="F48" i="6"/>
  <c r="F49" i="6"/>
  <c r="S14" i="6"/>
  <c r="S17" i="6"/>
  <c r="S24" i="6"/>
  <c r="I24" i="6"/>
  <c r="S22" i="6"/>
  <c r="S8" i="6"/>
  <c r="S18" i="6"/>
  <c r="S11" i="6"/>
  <c r="I15" i="6"/>
  <c r="S16" i="6"/>
  <c r="I17" i="6"/>
  <c r="S19" i="6"/>
  <c r="I23" i="6"/>
  <c r="S9" i="6"/>
  <c r="I8" i="6"/>
  <c r="S3" i="6"/>
  <c r="I10" i="6"/>
  <c r="S4" i="6"/>
  <c r="C13" i="1"/>
  <c r="D13" i="1" s="1"/>
  <c r="C15" i="1"/>
  <c r="D15" i="1" s="1"/>
  <c r="C14" i="1"/>
  <c r="D14" i="1" s="1"/>
  <c r="D11" i="1"/>
  <c r="C12" i="1"/>
  <c r="D12" i="1" s="1"/>
  <c r="B12" i="1" l="1"/>
  <c r="B11" i="1"/>
  <c r="B14" i="1"/>
  <c r="B15" i="1"/>
  <c r="B13" i="1"/>
</calcChain>
</file>

<file path=xl/sharedStrings.xml><?xml version="1.0" encoding="utf-8"?>
<sst xmlns="http://schemas.openxmlformats.org/spreadsheetml/2006/main" count="92" uniqueCount="65">
  <si>
    <t>m</t>
  </si>
  <si>
    <t xml:space="preserve"> </t>
  </si>
  <si>
    <t>Vannhastighet over propellbladet</t>
  </si>
  <si>
    <t>Stroudetall St</t>
  </si>
  <si>
    <t xml:space="preserve">m^2/s </t>
  </si>
  <si>
    <t>RPS</t>
  </si>
  <si>
    <t>m/s</t>
  </si>
  <si>
    <t>Test 1</t>
  </si>
  <si>
    <t>Test 2</t>
  </si>
  <si>
    <t xml:space="preserve">Test 5 </t>
  </si>
  <si>
    <t xml:space="preserve">Test 4 </t>
  </si>
  <si>
    <t>Test 3</t>
  </si>
  <si>
    <t>Trust</t>
  </si>
  <si>
    <t>Drei</t>
  </si>
  <si>
    <t xml:space="preserve">Uten kant </t>
  </si>
  <si>
    <t>Med kant</t>
  </si>
  <si>
    <t xml:space="preserve">Test 1 </t>
  </si>
  <si>
    <t xml:space="preserve">Test 2 </t>
  </si>
  <si>
    <t xml:space="preserve">Test 3 </t>
  </si>
  <si>
    <t>Uten kant</t>
  </si>
  <si>
    <t>Test 1 KT</t>
  </si>
  <si>
    <t>Test 2 KT</t>
  </si>
  <si>
    <t>Test 5 KT</t>
  </si>
  <si>
    <t>Vanndensinitet</t>
  </si>
  <si>
    <t xml:space="preserve">Diameter </t>
  </si>
  <si>
    <t>n</t>
  </si>
  <si>
    <t>J</t>
  </si>
  <si>
    <t>Va</t>
  </si>
  <si>
    <r>
      <rPr>
        <sz val="11"/>
        <color theme="1"/>
        <rFont val="Symbol"/>
        <family val="1"/>
        <charset val="2"/>
      </rPr>
      <t>h</t>
    </r>
    <r>
      <rPr>
        <vertAlign val="subscript"/>
        <sz val="11"/>
        <color theme="1"/>
        <rFont val="Calibri"/>
        <family val="2"/>
        <scheme val="minor"/>
      </rPr>
      <t>O</t>
    </r>
  </si>
  <si>
    <r>
      <t>10K</t>
    </r>
    <r>
      <rPr>
        <vertAlign val="subscript"/>
        <sz val="11"/>
        <color theme="1"/>
        <rFont val="Calibri"/>
        <family val="2"/>
        <scheme val="minor"/>
      </rPr>
      <t>Q</t>
    </r>
  </si>
  <si>
    <r>
      <t>K</t>
    </r>
    <r>
      <rPr>
        <vertAlign val="subscript"/>
        <sz val="11"/>
        <color theme="1"/>
        <rFont val="Calibri"/>
        <family val="2"/>
        <scheme val="minor"/>
      </rPr>
      <t>T</t>
    </r>
  </si>
  <si>
    <t>Test 1  10KQ</t>
  </si>
  <si>
    <t>Test 2  10KQ</t>
  </si>
  <si>
    <t>Test 3  10 KQ</t>
  </si>
  <si>
    <t>Test 4  10KQ</t>
  </si>
  <si>
    <t>Test 5  10KQ</t>
  </si>
  <si>
    <t>Test 3 KT</t>
  </si>
  <si>
    <t xml:space="preserve">Test 4 KT 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</si>
  <si>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</si>
  <si>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Test 1 K</t>
    </r>
    <r>
      <rPr>
        <vertAlign val="subscript"/>
        <sz val="11"/>
        <color theme="1"/>
        <rFont val="Calibri"/>
        <family val="2"/>
        <scheme val="minor"/>
      </rPr>
      <t>T</t>
    </r>
  </si>
  <si>
    <r>
      <t>Test 2 K</t>
    </r>
    <r>
      <rPr>
        <vertAlign val="subscript"/>
        <sz val="11"/>
        <color theme="1"/>
        <rFont val="Calibri"/>
        <family val="2"/>
        <scheme val="minor"/>
      </rPr>
      <t>T</t>
    </r>
  </si>
  <si>
    <r>
      <t>Test 3 K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</t>
    </r>
  </si>
  <si>
    <r>
      <t>Test 4 K</t>
    </r>
    <r>
      <rPr>
        <vertAlign val="subscript"/>
        <sz val="11"/>
        <color theme="1"/>
        <rFont val="Calibri"/>
        <family val="2"/>
        <scheme val="minor"/>
      </rPr>
      <t>T</t>
    </r>
  </si>
  <si>
    <r>
      <t>Test 5 K</t>
    </r>
    <r>
      <rPr>
        <vertAlign val="subscript"/>
        <sz val="11"/>
        <color theme="1"/>
        <rFont val="Calibri"/>
        <family val="2"/>
        <scheme val="minor"/>
      </rPr>
      <t>T</t>
    </r>
  </si>
  <si>
    <r>
      <t>Test 5 10K</t>
    </r>
    <r>
      <rPr>
        <vertAlign val="subscript"/>
        <sz val="11"/>
        <color theme="1"/>
        <rFont val="Calibri"/>
        <family val="2"/>
        <scheme val="minor"/>
      </rPr>
      <t>Q</t>
    </r>
  </si>
  <si>
    <r>
      <t>Test 4 10K</t>
    </r>
    <r>
      <rPr>
        <vertAlign val="subscript"/>
        <sz val="11"/>
        <color theme="1"/>
        <rFont val="Calibri"/>
        <family val="2"/>
        <scheme val="minor"/>
      </rPr>
      <t>Q</t>
    </r>
  </si>
  <si>
    <r>
      <t>Test 3 10K</t>
    </r>
    <r>
      <rPr>
        <vertAlign val="subscript"/>
        <sz val="11"/>
        <color theme="1"/>
        <rFont val="Calibri"/>
        <family val="2"/>
        <scheme val="minor"/>
      </rPr>
      <t>Q</t>
    </r>
  </si>
  <si>
    <r>
      <t>Test 2 10K</t>
    </r>
    <r>
      <rPr>
        <vertAlign val="subscript"/>
        <sz val="11"/>
        <color theme="1"/>
        <rFont val="Calibri"/>
        <family val="2"/>
        <scheme val="minor"/>
      </rPr>
      <t>Q</t>
    </r>
  </si>
  <si>
    <r>
      <t>Test 1 10K</t>
    </r>
    <r>
      <rPr>
        <vertAlign val="subscript"/>
        <sz val="11"/>
        <color theme="1"/>
        <rFont val="Calibri"/>
        <family val="2"/>
        <scheme val="minor"/>
      </rPr>
      <t>Q</t>
    </r>
  </si>
  <si>
    <t xml:space="preserve">Va </t>
  </si>
  <si>
    <r>
      <rPr>
        <b/>
        <sz val="11"/>
        <color theme="1"/>
        <rFont val="Calibri"/>
        <family val="2"/>
        <scheme val="minor"/>
      </rPr>
      <t>10K</t>
    </r>
    <r>
      <rPr>
        <b/>
        <vertAlign val="subscript"/>
        <sz val="11"/>
        <color theme="1"/>
        <rFont val="Calibri"/>
        <family val="2"/>
        <scheme val="minor"/>
      </rPr>
      <t>Q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</si>
  <si>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</si>
  <si>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t>10K</t>
    </r>
    <r>
      <rPr>
        <b/>
        <vertAlign val="subscript"/>
        <sz val="11"/>
        <color theme="1"/>
        <rFont val="Calibri"/>
        <family val="2"/>
        <scheme val="minor"/>
      </rPr>
      <t>Q</t>
    </r>
  </si>
  <si>
    <t>T</t>
  </si>
  <si>
    <t>Impeller</t>
  </si>
  <si>
    <t>Q</t>
  </si>
  <si>
    <t>Propell med antisyngekant</t>
  </si>
  <si>
    <t>Propell uten antisyngekant</t>
  </si>
  <si>
    <r>
      <t>Kordelengde 0.7R C</t>
    </r>
    <r>
      <rPr>
        <vertAlign val="subscript"/>
        <sz val="11"/>
        <color theme="1"/>
        <rFont val="Calibri"/>
        <family val="2"/>
        <scheme val="minor"/>
      </rPr>
      <t>0.7𝑅</t>
    </r>
  </si>
  <si>
    <t>Tykkelse følgende kant β = 0°</t>
  </si>
  <si>
    <t xml:space="preserve">Kinetisk viskositet vann 22 grader </t>
  </si>
  <si>
    <t>Vx</t>
  </si>
  <si>
    <t>Turtall impeller</t>
  </si>
  <si>
    <t>Turtall dynamo (n)</t>
  </si>
  <si>
    <t>x|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</si>
</sst>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000"/>
    <numFmt numFmtId="172" formatCode="0.0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5A5A5A"/>
      <name val="Arial"/>
      <family val="2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8" fontId="0" fillId="0" borderId="0" xfId="0" applyNumberFormat="1"/>
    <xf numFmtId="2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0" fillId="0" borderId="2" xfId="0" applyFill="1" applyBorder="1"/>
    <xf numFmtId="2" fontId="0" fillId="0" borderId="1" xfId="0" applyNumberFormat="1" applyBorder="1"/>
    <xf numFmtId="172" fontId="0" fillId="0" borderId="1" xfId="0" applyNumberFormat="1" applyBorder="1"/>
    <xf numFmtId="2" fontId="0" fillId="4" borderId="1" xfId="0" applyNumberFormat="1" applyFill="1" applyBorder="1"/>
    <xf numFmtId="2" fontId="0" fillId="6" borderId="0" xfId="0" applyNumberFormat="1" applyFill="1"/>
    <xf numFmtId="0" fontId="0" fillId="6" borderId="0" xfId="0" applyFill="1"/>
    <xf numFmtId="2" fontId="0" fillId="5" borderId="1" xfId="0" applyNumberFormat="1" applyFill="1" applyBorder="1"/>
    <xf numFmtId="2" fontId="5" fillId="5" borderId="1" xfId="0" applyNumberFormat="1" applyFont="1" applyFill="1" applyBorder="1"/>
    <xf numFmtId="2" fontId="1" fillId="3" borderId="1" xfId="0" applyNumberFormat="1" applyFont="1" applyFill="1" applyBorder="1"/>
    <xf numFmtId="2" fontId="1" fillId="4" borderId="1" xfId="0" applyNumberFormat="1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0" fillId="5" borderId="1" xfId="0" applyFill="1" applyBorder="1"/>
    <xf numFmtId="2" fontId="1" fillId="5" borderId="1" xfId="0" applyNumberFormat="1" applyFont="1" applyFill="1" applyBorder="1"/>
    <xf numFmtId="2" fontId="1" fillId="3" borderId="2" xfId="0" applyNumberFormat="1" applyFont="1" applyFill="1" applyBorder="1"/>
    <xf numFmtId="2" fontId="0" fillId="0" borderId="0" xfId="0" applyNumberFormat="1" applyBorder="1"/>
    <xf numFmtId="2" fontId="1" fillId="7" borderId="2" xfId="0" applyNumberFormat="1" applyFont="1" applyFill="1" applyBorder="1"/>
    <xf numFmtId="0" fontId="8" fillId="0" borderId="0" xfId="0" applyFont="1"/>
    <xf numFmtId="0" fontId="0" fillId="0" borderId="3" xfId="0" applyBorder="1"/>
    <xf numFmtId="2" fontId="0" fillId="0" borderId="3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Impellerturtall</a:t>
            </a:r>
            <a:r>
              <a:rPr lang="nb-NO" baseline="0"/>
              <a:t> vs Va 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'Impellerturtall vs Va '!$A$2:$A$13</c:f>
              <c:numCache>
                <c:formatCode>0.00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11.92</c:v>
                </c:pt>
              </c:numCache>
            </c:numRef>
          </c:xVal>
          <c:yVal>
            <c:numRef>
              <c:f>'Impellerturtall vs Va '!$B$2:$B$13</c:f>
              <c:numCache>
                <c:formatCode>0.00</c:formatCode>
                <c:ptCount val="12"/>
                <c:pt idx="0">
                  <c:v>0</c:v>
                </c:pt>
                <c:pt idx="1">
                  <c:v>0.75</c:v>
                </c:pt>
                <c:pt idx="2">
                  <c:v>1.1499999999999999</c:v>
                </c:pt>
                <c:pt idx="3">
                  <c:v>1.57</c:v>
                </c:pt>
                <c:pt idx="4">
                  <c:v>1.96</c:v>
                </c:pt>
                <c:pt idx="5">
                  <c:v>2.36</c:v>
                </c:pt>
                <c:pt idx="6">
                  <c:v>2.75</c:v>
                </c:pt>
                <c:pt idx="7">
                  <c:v>3.15</c:v>
                </c:pt>
                <c:pt idx="8">
                  <c:v>3.54</c:v>
                </c:pt>
                <c:pt idx="9">
                  <c:v>3.93</c:v>
                </c:pt>
                <c:pt idx="10">
                  <c:v>4.33</c:v>
                </c:pt>
                <c:pt idx="11">
                  <c:v>4.6500000000000004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81-45B0-B9ED-638641CDDF3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71945952"/>
        <c:axId val="571951776"/>
      </c:scatterChart>
      <c:valAx>
        <c:axId val="57194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200"/>
                  <a:t>Impeller turtall</a:t>
                </a:r>
                <a:r>
                  <a:rPr lang="nb-NO" sz="1200" baseline="0"/>
                  <a:t> </a:t>
                </a:r>
                <a:endParaRPr lang="nb-NO" sz="1200"/>
              </a:p>
            </c:rich>
          </c:tx>
          <c:layout>
            <c:manualLayout>
              <c:xMode val="edge"/>
              <c:yMode val="edge"/>
              <c:x val="0.38179176625268207"/>
              <c:y val="0.913782351106953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1951776"/>
        <c:crosses val="autoZero"/>
        <c:crossBetween val="midCat"/>
      </c:valAx>
      <c:valAx>
        <c:axId val="57195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400"/>
                  <a:t>Va</a:t>
                </a:r>
                <a:endParaRPr lang="nb-NO"/>
              </a:p>
            </c:rich>
          </c:tx>
          <c:layout>
            <c:manualLayout>
              <c:xMode val="edge"/>
              <c:yMode val="edge"/>
              <c:x val="2.7932960893854747E-2"/>
              <c:y val="0.46223369646614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1945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nb-NO" sz="1800"/>
              <a:t>Propell med anti-syngekant </a:t>
            </a:r>
          </a:p>
        </c:rich>
      </c:tx>
      <c:layout>
        <c:manualLayout>
          <c:xMode val="edge"/>
          <c:yMode val="edge"/>
          <c:x val="0.346434241374340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72228430881162"/>
          <c:y val="8.432741458824454E-2"/>
          <c:w val="0.76051654651085543"/>
          <c:h val="0.75171901725633572"/>
        </c:manualLayout>
      </c:layout>
      <c:scatterChart>
        <c:scatterStyle val="smoothMarker"/>
        <c:varyColors val="0"/>
        <c:ser>
          <c:idx val="0"/>
          <c:order val="0"/>
          <c:tx>
            <c:v>Kt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'KT, KQ og Etta0'!$F$9:$F$24</c:f>
              <c:numCache>
                <c:formatCode>0.00</c:formatCode>
                <c:ptCount val="16"/>
                <c:pt idx="0">
                  <c:v>0.88059701492537301</c:v>
                </c:pt>
                <c:pt idx="1">
                  <c:v>0.85927505330490406</c:v>
                </c:pt>
                <c:pt idx="2">
                  <c:v>0.83795309168443488</c:v>
                </c:pt>
                <c:pt idx="3">
                  <c:v>0.81876332622601267</c:v>
                </c:pt>
                <c:pt idx="4">
                  <c:v>0.79744136460554371</c:v>
                </c:pt>
                <c:pt idx="5">
                  <c:v>0.77611940298507454</c:v>
                </c:pt>
                <c:pt idx="6">
                  <c:v>0.75479744136460547</c:v>
                </c:pt>
                <c:pt idx="7">
                  <c:v>0.71215351812366734</c:v>
                </c:pt>
                <c:pt idx="8">
                  <c:v>0.66950959488272921</c:v>
                </c:pt>
                <c:pt idx="9">
                  <c:v>0.62899786780383793</c:v>
                </c:pt>
                <c:pt idx="10">
                  <c:v>0.58635394456289969</c:v>
                </c:pt>
                <c:pt idx="11">
                  <c:v>0.50319829424307028</c:v>
                </c:pt>
                <c:pt idx="12">
                  <c:v>0.41791044776119401</c:v>
                </c:pt>
                <c:pt idx="13">
                  <c:v>0.3347547974413646</c:v>
                </c:pt>
                <c:pt idx="14">
                  <c:v>0.24520255863539442</c:v>
                </c:pt>
                <c:pt idx="15">
                  <c:v>0.1599147121535181</c:v>
                </c:pt>
              </c:numCache>
            </c:numRef>
          </c:xVal>
          <c:yVal>
            <c:numRef>
              <c:f>'KT, KQ og Etta0'!$G$9:$G$24</c:f>
              <c:numCache>
                <c:formatCode>0.0000</c:formatCode>
                <c:ptCount val="16"/>
                <c:pt idx="0">
                  <c:v>5.9279223826297243E-3</c:v>
                </c:pt>
                <c:pt idx="1">
                  <c:v>1.2995829838842086E-2</c:v>
                </c:pt>
                <c:pt idx="2">
                  <c:v>1.9607743265621393E-2</c:v>
                </c:pt>
                <c:pt idx="3">
                  <c:v>2.6675650721833755E-2</c:v>
                </c:pt>
                <c:pt idx="4">
                  <c:v>3.4199552207479174E-2</c:v>
                </c:pt>
                <c:pt idx="5">
                  <c:v>4.1267459663691539E-2</c:v>
                </c:pt>
                <c:pt idx="6">
                  <c:v>4.8107370105187376E-2</c:v>
                </c:pt>
                <c:pt idx="7">
                  <c:v>6.1445195466104247E-2</c:v>
                </c:pt>
                <c:pt idx="8">
                  <c:v>7.3985031275513286E-2</c:v>
                </c:pt>
                <c:pt idx="9">
                  <c:v>8.6068873055489256E-2</c:v>
                </c:pt>
                <c:pt idx="10">
                  <c:v>9.8722707372256552E-2</c:v>
                </c:pt>
                <c:pt idx="11">
                  <c:v>0.12209240138070065</c:v>
                </c:pt>
                <c:pt idx="12">
                  <c:v>0.14398011479348732</c:v>
                </c:pt>
                <c:pt idx="13">
                  <c:v>0.1662098237283488</c:v>
                </c:pt>
                <c:pt idx="14">
                  <c:v>0.18752754460434415</c:v>
                </c:pt>
                <c:pt idx="15">
                  <c:v>0.20850326995826471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A83-49C9-A322-C459EFABF0F2}"/>
            </c:ext>
          </c:extLst>
        </c:ser>
        <c:ser>
          <c:idx val="1"/>
          <c:order val="1"/>
          <c:tx>
            <c:v>KQ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'KT, KQ og Etta0'!$F$9:$F$24</c:f>
              <c:numCache>
                <c:formatCode>0.00</c:formatCode>
                <c:ptCount val="16"/>
                <c:pt idx="0">
                  <c:v>0.88059701492537301</c:v>
                </c:pt>
                <c:pt idx="1">
                  <c:v>0.85927505330490406</c:v>
                </c:pt>
                <c:pt idx="2">
                  <c:v>0.83795309168443488</c:v>
                </c:pt>
                <c:pt idx="3">
                  <c:v>0.81876332622601267</c:v>
                </c:pt>
                <c:pt idx="4">
                  <c:v>0.79744136460554371</c:v>
                </c:pt>
                <c:pt idx="5">
                  <c:v>0.77611940298507454</c:v>
                </c:pt>
                <c:pt idx="6">
                  <c:v>0.75479744136460547</c:v>
                </c:pt>
                <c:pt idx="7">
                  <c:v>0.71215351812366734</c:v>
                </c:pt>
                <c:pt idx="8">
                  <c:v>0.66950959488272921</c:v>
                </c:pt>
                <c:pt idx="9">
                  <c:v>0.62899786780383793</c:v>
                </c:pt>
                <c:pt idx="10">
                  <c:v>0.58635394456289969</c:v>
                </c:pt>
                <c:pt idx="11">
                  <c:v>0.50319829424307028</c:v>
                </c:pt>
                <c:pt idx="12">
                  <c:v>0.41791044776119401</c:v>
                </c:pt>
                <c:pt idx="13">
                  <c:v>0.3347547974413646</c:v>
                </c:pt>
                <c:pt idx="14">
                  <c:v>0.24520255863539442</c:v>
                </c:pt>
                <c:pt idx="15">
                  <c:v>0.1599147121535181</c:v>
                </c:pt>
              </c:numCache>
            </c:numRef>
          </c:xVal>
          <c:yVal>
            <c:numRef>
              <c:f>'KT, KQ og Etta0'!$H$9:$H$24</c:f>
              <c:numCache>
                <c:formatCode>0.0000</c:formatCode>
                <c:ptCount val="16"/>
                <c:pt idx="0">
                  <c:v>5.6999253679131945E-2</c:v>
                </c:pt>
                <c:pt idx="1">
                  <c:v>6.8399104414958334E-2</c:v>
                </c:pt>
                <c:pt idx="2">
                  <c:v>7.9798955150784723E-2</c:v>
                </c:pt>
                <c:pt idx="3">
                  <c:v>8.5498880518697917E-2</c:v>
                </c:pt>
                <c:pt idx="4">
                  <c:v>9.6898731254524306E-2</c:v>
                </c:pt>
                <c:pt idx="5">
                  <c:v>0.1082985819903507</c:v>
                </c:pt>
                <c:pt idx="6">
                  <c:v>0.11399850735826389</c:v>
                </c:pt>
                <c:pt idx="7">
                  <c:v>0.13109828346200347</c:v>
                </c:pt>
                <c:pt idx="8">
                  <c:v>0.14819805956574306</c:v>
                </c:pt>
                <c:pt idx="9">
                  <c:v>0.15959791030156945</c:v>
                </c:pt>
                <c:pt idx="10">
                  <c:v>0.17099776103739583</c:v>
                </c:pt>
                <c:pt idx="11">
                  <c:v>0.19379746250904861</c:v>
                </c:pt>
                <c:pt idx="12">
                  <c:v>0.2108972386127882</c:v>
                </c:pt>
                <c:pt idx="13">
                  <c:v>0.22799701471652778</c:v>
                </c:pt>
                <c:pt idx="14">
                  <c:v>0.24509679082026736</c:v>
                </c:pt>
                <c:pt idx="15">
                  <c:v>0.26219656692400695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A83-49C9-A322-C459EFABF0F2}"/>
            </c:ext>
          </c:extLst>
        </c:ser>
        <c:ser>
          <c:idx val="2"/>
          <c:order val="2"/>
          <c:tx>
            <c:v>Etta0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'KT, KQ og Etta0'!$F$9:$F$24</c:f>
              <c:numCache>
                <c:formatCode>0.00</c:formatCode>
                <c:ptCount val="16"/>
                <c:pt idx="0">
                  <c:v>0.88059701492537301</c:v>
                </c:pt>
                <c:pt idx="1">
                  <c:v>0.85927505330490406</c:v>
                </c:pt>
                <c:pt idx="2">
                  <c:v>0.83795309168443488</c:v>
                </c:pt>
                <c:pt idx="3">
                  <c:v>0.81876332622601267</c:v>
                </c:pt>
                <c:pt idx="4">
                  <c:v>0.79744136460554371</c:v>
                </c:pt>
                <c:pt idx="5">
                  <c:v>0.77611940298507454</c:v>
                </c:pt>
                <c:pt idx="6">
                  <c:v>0.75479744136460547</c:v>
                </c:pt>
                <c:pt idx="7">
                  <c:v>0.71215351812366734</c:v>
                </c:pt>
                <c:pt idx="8">
                  <c:v>0.66950959488272921</c:v>
                </c:pt>
                <c:pt idx="9">
                  <c:v>0.62899786780383793</c:v>
                </c:pt>
                <c:pt idx="10">
                  <c:v>0.58635394456289969</c:v>
                </c:pt>
                <c:pt idx="11">
                  <c:v>0.50319829424307028</c:v>
                </c:pt>
                <c:pt idx="12">
                  <c:v>0.41791044776119401</c:v>
                </c:pt>
                <c:pt idx="13">
                  <c:v>0.3347547974413646</c:v>
                </c:pt>
                <c:pt idx="14">
                  <c:v>0.24520255863539442</c:v>
                </c:pt>
                <c:pt idx="15">
                  <c:v>0.1599147121535181</c:v>
                </c:pt>
              </c:numCache>
            </c:numRef>
          </c:xVal>
          <c:yVal>
            <c:numRef>
              <c:f>'KT, KQ og Etta0'!$I$9:$I$24</c:f>
              <c:numCache>
                <c:formatCode>0.0000</c:formatCode>
                <c:ptCount val="16"/>
                <c:pt idx="0">
                  <c:v>0.14575742250923432</c:v>
                </c:pt>
                <c:pt idx="1">
                  <c:v>0.25983995719715203</c:v>
                </c:pt>
                <c:pt idx="2">
                  <c:v>0.3276953254108973</c:v>
                </c:pt>
                <c:pt idx="3">
                  <c:v>0.40656791944464382</c:v>
                </c:pt>
                <c:pt idx="4">
                  <c:v>0.44794141765736006</c:v>
                </c:pt>
                <c:pt idx="5">
                  <c:v>0.47068855440091728</c:v>
                </c:pt>
                <c:pt idx="6">
                  <c:v>0.50694751894695234</c:v>
                </c:pt>
                <c:pt idx="7">
                  <c:v>0.53123255372321421</c:v>
                </c:pt>
                <c:pt idx="8">
                  <c:v>0.53195914766155472</c:v>
                </c:pt>
                <c:pt idx="9">
                  <c:v>0.53986878921934811</c:v>
                </c:pt>
                <c:pt idx="10">
                  <c:v>0.53877398290454692</c:v>
                </c:pt>
                <c:pt idx="11">
                  <c:v>0.50454492407042639</c:v>
                </c:pt>
                <c:pt idx="12">
                  <c:v>0.45408272751123735</c:v>
                </c:pt>
                <c:pt idx="13">
                  <c:v>0.38839575056922609</c:v>
                </c:pt>
                <c:pt idx="14">
                  <c:v>0.29858815252054649</c:v>
                </c:pt>
                <c:pt idx="15">
                  <c:v>0.2023925031856007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A83-49C9-A322-C459EFABF0F2}"/>
            </c:ext>
          </c:extLst>
        </c:ser>
        <c:ser>
          <c:idx val="3"/>
          <c:order val="3"/>
          <c:tx>
            <c:v>Test - KT propell  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'KT, KQ og Etta0'!$F$34:$F$38</c:f>
              <c:numCache>
                <c:formatCode>General</c:formatCode>
                <c:ptCount val="5"/>
                <c:pt idx="0">
                  <c:v>0.64909390444810544</c:v>
                </c:pt>
                <c:pt idx="1">
                  <c:v>0.64470808616921627</c:v>
                </c:pt>
                <c:pt idx="2">
                  <c:v>0.63826650943396224</c:v>
                </c:pt>
                <c:pt idx="3">
                  <c:v>0.62831611281764865</c:v>
                </c:pt>
                <c:pt idx="4">
                  <c:v>0.62365879828326176</c:v>
                </c:pt>
              </c:numCache>
            </c:numRef>
          </c:xVal>
          <c:yVal>
            <c:numRef>
              <c:f>'KT, KQ og Etta0'!$E$48:$E$52</c:f>
              <c:numCache>
                <c:formatCode>0.000000</c:formatCode>
                <c:ptCount val="5"/>
                <c:pt idx="0">
                  <c:v>0.10072312315138866</c:v>
                </c:pt>
                <c:pt idx="1">
                  <c:v>0.10143295312502064</c:v>
                </c:pt>
                <c:pt idx="2">
                  <c:v>0.1035205981731238</c:v>
                </c:pt>
                <c:pt idx="3">
                  <c:v>0.10647167648006214</c:v>
                </c:pt>
                <c:pt idx="4">
                  <c:v>0.10825408495375047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AA83-49C9-A322-C459EFABF0F2}"/>
            </c:ext>
          </c:extLst>
        </c:ser>
        <c:ser>
          <c:idx val="4"/>
          <c:order val="4"/>
          <c:tx>
            <c:v>Test - KQ Propell 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'KT, KQ og Etta0'!$F$34:$F$38</c:f>
              <c:numCache>
                <c:formatCode>General</c:formatCode>
                <c:ptCount val="5"/>
                <c:pt idx="0">
                  <c:v>0.64909390444810544</c:v>
                </c:pt>
                <c:pt idx="1">
                  <c:v>0.64470808616921627</c:v>
                </c:pt>
                <c:pt idx="2">
                  <c:v>0.63826650943396224</c:v>
                </c:pt>
                <c:pt idx="3">
                  <c:v>0.62831611281764865</c:v>
                </c:pt>
                <c:pt idx="4">
                  <c:v>0.62365879828326176</c:v>
                </c:pt>
              </c:numCache>
            </c:numRef>
          </c:xVal>
          <c:yVal>
            <c:numRef>
              <c:f>'KT, KQ og Etta0'!$C$48:$C$52</c:f>
              <c:numCache>
                <c:formatCode>0.000000</c:formatCode>
                <c:ptCount val="5"/>
                <c:pt idx="0">
                  <c:v>0.17694602715784494</c:v>
                </c:pt>
                <c:pt idx="1">
                  <c:v>0.17720214702563841</c:v>
                </c:pt>
                <c:pt idx="2">
                  <c:v>0.17979893366910971</c:v>
                </c:pt>
                <c:pt idx="3">
                  <c:v>0.18331900220396374</c:v>
                </c:pt>
                <c:pt idx="4">
                  <c:v>0.18493406179599034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AA83-49C9-A322-C459EFABF0F2}"/>
            </c:ext>
          </c:extLst>
        </c:ser>
        <c:ser>
          <c:idx val="5"/>
          <c:order val="5"/>
          <c:tx>
            <c:v>Etta0 propell under tester 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'KT, KQ og Etta0'!$F$34:$F$38</c:f>
              <c:numCache>
                <c:formatCode>General</c:formatCode>
                <c:ptCount val="5"/>
                <c:pt idx="0">
                  <c:v>0.64909390444810544</c:v>
                </c:pt>
                <c:pt idx="1">
                  <c:v>0.64470808616921627</c:v>
                </c:pt>
                <c:pt idx="2">
                  <c:v>0.63826650943396224</c:v>
                </c:pt>
                <c:pt idx="3">
                  <c:v>0.62831611281764865</c:v>
                </c:pt>
                <c:pt idx="4">
                  <c:v>0.62365879828326176</c:v>
                </c:pt>
              </c:numCache>
            </c:numRef>
          </c:xVal>
          <c:yVal>
            <c:numRef>
              <c:f>'KT, KQ og Etta0'!$F$55:$F$59</c:f>
              <c:numCache>
                <c:formatCode>General</c:formatCode>
                <c:ptCount val="5"/>
                <c:pt idx="0">
                  <c:v>0.56611963876206439</c:v>
                </c:pt>
                <c:pt idx="1">
                  <c:v>0.56763010452878981</c:v>
                </c:pt>
                <c:pt idx="2">
                  <c:v>0.57684785456577048</c:v>
                </c:pt>
                <c:pt idx="3">
                  <c:v>0.57841047256040468</c:v>
                </c:pt>
                <c:pt idx="4">
                  <c:v>0.57972648349944278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AA83-49C9-A322-C459EFABF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408640"/>
        <c:axId val="685410720"/>
      </c:scatterChart>
      <c:valAx>
        <c:axId val="68540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nb-NO" sz="1600"/>
                  <a:t>Fremgangstallet</a:t>
                </a:r>
                <a:r>
                  <a:rPr lang="nb-NO" sz="1800"/>
                  <a:t> J</a:t>
                </a:r>
                <a:endParaRPr lang="nb-NO" sz="900"/>
              </a:p>
            </c:rich>
          </c:tx>
          <c:layout>
            <c:manualLayout>
              <c:xMode val="edge"/>
              <c:yMode val="edge"/>
              <c:x val="0.40111843976342859"/>
              <c:y val="0.914234298554246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nb-NO"/>
          </a:p>
        </c:txPr>
        <c:crossAx val="685410720"/>
        <c:crosses val="autoZero"/>
        <c:crossBetween val="midCat"/>
      </c:valAx>
      <c:valAx>
        <c:axId val="68541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nb-NO" sz="1400"/>
                  <a:t>Kt, 10 Kq, ettaO</a:t>
                </a:r>
              </a:p>
              <a:p>
                <a:pPr algn="ctr" rtl="0">
                  <a:defRPr/>
                </a:pPr>
                <a:endParaRPr lang="nb-NO"/>
              </a:p>
            </c:rich>
          </c:tx>
          <c:layout>
            <c:manualLayout>
              <c:xMode val="edge"/>
              <c:yMode val="edge"/>
              <c:x val="4.4173651842754321E-3"/>
              <c:y val="0.34212708837113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j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nb-NO"/>
          </a:p>
        </c:txPr>
        <c:crossAx val="685408640"/>
        <c:crosses val="autoZero"/>
        <c:crossBetween val="midCat"/>
      </c:valAx>
      <c:spPr>
        <a:noFill/>
        <a:ln>
          <a:noFill/>
        </a:ln>
        <a:effectLst>
          <a:outerShdw blurRad="50800" dist="50800" dir="5400000" algn="ctr" rotWithShape="0">
            <a:schemeClr val="tx2">
              <a:lumMod val="40000"/>
              <a:lumOff val="60000"/>
            </a:schemeClr>
          </a:outerShdw>
        </a:effectLst>
      </c:spPr>
    </c:plotArea>
    <c:legend>
      <c:legendPos val="r"/>
      <c:layout>
        <c:manualLayout>
          <c:xMode val="edge"/>
          <c:yMode val="edge"/>
          <c:x val="0.89291912592748734"/>
          <c:y val="2.0104073471500863E-2"/>
          <c:w val="9.0039815416743621E-2"/>
          <c:h val="0.925270887281954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800"/>
              <a:t>Propell</a:t>
            </a:r>
            <a:r>
              <a:rPr lang="nb-NO" sz="1800" baseline="0"/>
              <a:t> uten kant </a:t>
            </a:r>
            <a:endParaRPr lang="nb-NO" sz="1800"/>
          </a:p>
        </c:rich>
      </c:tx>
      <c:layout>
        <c:manualLayout>
          <c:xMode val="edge"/>
          <c:yMode val="edge"/>
          <c:x val="0.40002485360690299"/>
          <c:y val="3.37731375909647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3613691172524753"/>
          <c:y val="0.1426590296063194"/>
          <c:w val="0.75595247376001329"/>
          <c:h val="0.6860926233840684"/>
        </c:manualLayout>
      </c:layout>
      <c:scatterChart>
        <c:scatterStyle val="smoothMarker"/>
        <c:varyColors val="0"/>
        <c:ser>
          <c:idx val="1"/>
          <c:order val="0"/>
          <c:tx>
            <c:v>KQ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'KT, KQ og Etta0'!$P$8:$P$24</c:f>
              <c:numCache>
                <c:formatCode>0.00</c:formatCode>
                <c:ptCount val="17"/>
                <c:pt idx="0">
                  <c:v>0.90106609808102334</c:v>
                </c:pt>
                <c:pt idx="1">
                  <c:v>0.88059701492537301</c:v>
                </c:pt>
                <c:pt idx="2">
                  <c:v>0.85927505330490406</c:v>
                </c:pt>
                <c:pt idx="3">
                  <c:v>0.83795309168443488</c:v>
                </c:pt>
                <c:pt idx="4">
                  <c:v>0.81876332622601267</c:v>
                </c:pt>
                <c:pt idx="5">
                  <c:v>0.79744136460554371</c:v>
                </c:pt>
                <c:pt idx="6">
                  <c:v>0.77611940298507454</c:v>
                </c:pt>
                <c:pt idx="7">
                  <c:v>0.75479744136460547</c:v>
                </c:pt>
                <c:pt idx="8">
                  <c:v>0.71215351812366734</c:v>
                </c:pt>
                <c:pt idx="9">
                  <c:v>0.66950959488272921</c:v>
                </c:pt>
                <c:pt idx="10">
                  <c:v>0.62899786780383793</c:v>
                </c:pt>
                <c:pt idx="11">
                  <c:v>0.58635394456289969</c:v>
                </c:pt>
                <c:pt idx="12">
                  <c:v>0.50319829424307028</c:v>
                </c:pt>
                <c:pt idx="13">
                  <c:v>0.41791044776119401</c:v>
                </c:pt>
                <c:pt idx="14">
                  <c:v>0.3347547974413646</c:v>
                </c:pt>
                <c:pt idx="15">
                  <c:v>0.24520255863539442</c:v>
                </c:pt>
                <c:pt idx="16">
                  <c:v>0.1599147121535181</c:v>
                </c:pt>
              </c:numCache>
            </c:numRef>
          </c:xVal>
          <c:yVal>
            <c:numRef>
              <c:f>'KT, KQ og Etta0'!$R$8:$R$24</c:f>
              <c:numCache>
                <c:formatCode>0.0000</c:formatCode>
                <c:ptCount val="17"/>
                <c:pt idx="0">
                  <c:v>6.8399104414958334E-2</c:v>
                </c:pt>
                <c:pt idx="1">
                  <c:v>7.9798955150784723E-2</c:v>
                </c:pt>
                <c:pt idx="2">
                  <c:v>9.1198805886611112E-2</c:v>
                </c:pt>
                <c:pt idx="3">
                  <c:v>0.10259865662243751</c:v>
                </c:pt>
                <c:pt idx="4">
                  <c:v>0.11399850735826389</c:v>
                </c:pt>
                <c:pt idx="5">
                  <c:v>0.11969843272617708</c:v>
                </c:pt>
                <c:pt idx="6">
                  <c:v>0.13109828346200347</c:v>
                </c:pt>
                <c:pt idx="7">
                  <c:v>0.13679820882991667</c:v>
                </c:pt>
                <c:pt idx="8">
                  <c:v>0.15389798493365625</c:v>
                </c:pt>
                <c:pt idx="9">
                  <c:v>0.17099776103739583</c:v>
                </c:pt>
                <c:pt idx="10">
                  <c:v>0.18809753714113542</c:v>
                </c:pt>
                <c:pt idx="11">
                  <c:v>0.19949738787696181</c:v>
                </c:pt>
                <c:pt idx="12">
                  <c:v>0.22229708934861458</c:v>
                </c:pt>
                <c:pt idx="13">
                  <c:v>0.23939686545235417</c:v>
                </c:pt>
                <c:pt idx="14">
                  <c:v>0.25649664155609375</c:v>
                </c:pt>
                <c:pt idx="15">
                  <c:v>0.27359641765983334</c:v>
                </c:pt>
                <c:pt idx="16">
                  <c:v>0.29069619376357292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E40-4BAB-8FD6-C2023F6A4F13}"/>
            </c:ext>
          </c:extLst>
        </c:ser>
        <c:ser>
          <c:idx val="0"/>
          <c:order val="1"/>
          <c:tx>
            <c:v>KT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'KT, KQ og Etta0'!$P$8:$P$24</c:f>
              <c:numCache>
                <c:formatCode>0.00</c:formatCode>
                <c:ptCount val="17"/>
                <c:pt idx="0">
                  <c:v>0.90106609808102334</c:v>
                </c:pt>
                <c:pt idx="1">
                  <c:v>0.88059701492537301</c:v>
                </c:pt>
                <c:pt idx="2">
                  <c:v>0.85927505330490406</c:v>
                </c:pt>
                <c:pt idx="3">
                  <c:v>0.83795309168443488</c:v>
                </c:pt>
                <c:pt idx="4">
                  <c:v>0.81876332622601267</c:v>
                </c:pt>
                <c:pt idx="5">
                  <c:v>0.79744136460554371</c:v>
                </c:pt>
                <c:pt idx="6">
                  <c:v>0.77611940298507454</c:v>
                </c:pt>
                <c:pt idx="7">
                  <c:v>0.75479744136460547</c:v>
                </c:pt>
                <c:pt idx="8">
                  <c:v>0.71215351812366734</c:v>
                </c:pt>
                <c:pt idx="9">
                  <c:v>0.66950959488272921</c:v>
                </c:pt>
                <c:pt idx="10">
                  <c:v>0.62899786780383793</c:v>
                </c:pt>
                <c:pt idx="11">
                  <c:v>0.58635394456289969</c:v>
                </c:pt>
                <c:pt idx="12">
                  <c:v>0.50319829424307028</c:v>
                </c:pt>
                <c:pt idx="13">
                  <c:v>0.41791044776119401</c:v>
                </c:pt>
                <c:pt idx="14">
                  <c:v>0.3347547974413646</c:v>
                </c:pt>
                <c:pt idx="15">
                  <c:v>0.24520255863539442</c:v>
                </c:pt>
                <c:pt idx="16">
                  <c:v>0.1599147121535181</c:v>
                </c:pt>
              </c:numCache>
            </c:numRef>
          </c:xVal>
          <c:yVal>
            <c:numRef>
              <c:f>'KT, KQ og Etta0'!$Q$8:$Q$24</c:f>
              <c:numCache>
                <c:formatCode>0.0000</c:formatCode>
                <c:ptCount val="17"/>
                <c:pt idx="0">
                  <c:v>1.2197840287334238E-2</c:v>
                </c:pt>
                <c:pt idx="1">
                  <c:v>1.9151749236188339E-2</c:v>
                </c:pt>
                <c:pt idx="2">
                  <c:v>2.6333655199758967E-2</c:v>
                </c:pt>
                <c:pt idx="3">
                  <c:v>3.4541547729553965E-2</c:v>
                </c:pt>
                <c:pt idx="4">
                  <c:v>4.2749440259348966E-2</c:v>
                </c:pt>
                <c:pt idx="5">
                  <c:v>4.947535219348654E-2</c:v>
                </c:pt>
                <c:pt idx="6">
                  <c:v>5.6429261142340641E-2</c:v>
                </c:pt>
                <c:pt idx="7">
                  <c:v>6.3611167105911262E-2</c:v>
                </c:pt>
                <c:pt idx="8">
                  <c:v>7.7062990974186396E-2</c:v>
                </c:pt>
                <c:pt idx="9">
                  <c:v>9.005882081302849E-2</c:v>
                </c:pt>
                <c:pt idx="10">
                  <c:v>0.10214266259300446</c:v>
                </c:pt>
                <c:pt idx="11">
                  <c:v>0.11479649690977177</c:v>
                </c:pt>
                <c:pt idx="12">
                  <c:v>0.13793819390349935</c:v>
                </c:pt>
                <c:pt idx="13">
                  <c:v>0.15993990582364428</c:v>
                </c:pt>
                <c:pt idx="14">
                  <c:v>0.18148562371435614</c:v>
                </c:pt>
                <c:pt idx="15">
                  <c:v>0.20268934608299327</c:v>
                </c:pt>
                <c:pt idx="16">
                  <c:v>0.22389306845163034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E40-4BAB-8FD6-C2023F6A4F13}"/>
            </c:ext>
          </c:extLst>
        </c:ser>
        <c:ser>
          <c:idx val="2"/>
          <c:order val="2"/>
          <c:tx>
            <c:v>Etta0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'KT, KQ og Etta0'!$P$8:$P$24</c:f>
              <c:numCache>
                <c:formatCode>0.00</c:formatCode>
                <c:ptCount val="17"/>
                <c:pt idx="0">
                  <c:v>0.90106609808102334</c:v>
                </c:pt>
                <c:pt idx="1">
                  <c:v>0.88059701492537301</c:v>
                </c:pt>
                <c:pt idx="2">
                  <c:v>0.85927505330490406</c:v>
                </c:pt>
                <c:pt idx="3">
                  <c:v>0.83795309168443488</c:v>
                </c:pt>
                <c:pt idx="4">
                  <c:v>0.81876332622601267</c:v>
                </c:pt>
                <c:pt idx="5">
                  <c:v>0.79744136460554371</c:v>
                </c:pt>
                <c:pt idx="6">
                  <c:v>0.77611940298507454</c:v>
                </c:pt>
                <c:pt idx="7">
                  <c:v>0.75479744136460547</c:v>
                </c:pt>
                <c:pt idx="8">
                  <c:v>0.71215351812366734</c:v>
                </c:pt>
                <c:pt idx="9">
                  <c:v>0.66950959488272921</c:v>
                </c:pt>
                <c:pt idx="10">
                  <c:v>0.62899786780383793</c:v>
                </c:pt>
                <c:pt idx="11">
                  <c:v>0.58635394456289969</c:v>
                </c:pt>
                <c:pt idx="12">
                  <c:v>0.50319829424307028</c:v>
                </c:pt>
                <c:pt idx="13">
                  <c:v>0.41791044776119401</c:v>
                </c:pt>
                <c:pt idx="14">
                  <c:v>0.3347547974413646</c:v>
                </c:pt>
                <c:pt idx="15">
                  <c:v>0.24520255863539442</c:v>
                </c:pt>
                <c:pt idx="16">
                  <c:v>0.1599147121535181</c:v>
                </c:pt>
              </c:numCache>
            </c:numRef>
          </c:xVal>
          <c:yVal>
            <c:numRef>
              <c:f>'KT, KQ og Etta0'!$S$8:$S$24</c:f>
              <c:numCache>
                <c:formatCode>0.0000</c:formatCode>
                <c:ptCount val="17"/>
                <c:pt idx="0">
                  <c:v>0.25574627035244996</c:v>
                </c:pt>
                <c:pt idx="1">
                  <c:v>0.33636328271361771</c:v>
                </c:pt>
                <c:pt idx="2">
                  <c:v>0.39488835600356664</c:v>
                </c:pt>
                <c:pt idx="3">
                  <c:v>0.44899340128973714</c:v>
                </c:pt>
                <c:pt idx="4">
                  <c:v>0.48866336471711996</c:v>
                </c:pt>
                <c:pt idx="5">
                  <c:v>0.52458917134539718</c:v>
                </c:pt>
                <c:pt idx="6">
                  <c:v>0.53168698704547523</c:v>
                </c:pt>
                <c:pt idx="7">
                  <c:v>0.55860330879225795</c:v>
                </c:pt>
                <c:pt idx="8">
                  <c:v>0.56755333919387985</c:v>
                </c:pt>
                <c:pt idx="9">
                  <c:v>0.56119367709133716</c:v>
                </c:pt>
                <c:pt idx="10">
                  <c:v>0.54361742660786694</c:v>
                </c:pt>
                <c:pt idx="11">
                  <c:v>0.53699643759638283</c:v>
                </c:pt>
                <c:pt idx="12">
                  <c:v>0.49694697446090025</c:v>
                </c:pt>
                <c:pt idx="13">
                  <c:v>0.44436693563767005</c:v>
                </c:pt>
                <c:pt idx="14">
                  <c:v>0.37697060503350577</c:v>
                </c:pt>
                <c:pt idx="15">
                  <c:v>0.28911168455934477</c:v>
                </c:pt>
                <c:pt idx="16">
                  <c:v>0.19602427457198202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E40-4BAB-8FD6-C2023F6A4F13}"/>
            </c:ext>
          </c:extLst>
        </c:ser>
        <c:ser>
          <c:idx val="3"/>
          <c:order val="3"/>
          <c:tx>
            <c:v>Test - KT propell 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'KT, KQ og Etta0'!$F$34:$F$38</c:f>
              <c:numCache>
                <c:formatCode>General</c:formatCode>
                <c:ptCount val="5"/>
                <c:pt idx="0">
                  <c:v>0.64909390444810544</c:v>
                </c:pt>
                <c:pt idx="1">
                  <c:v>0.64470808616921627</c:v>
                </c:pt>
                <c:pt idx="2">
                  <c:v>0.63826650943396224</c:v>
                </c:pt>
                <c:pt idx="3">
                  <c:v>0.62831611281764865</c:v>
                </c:pt>
                <c:pt idx="4">
                  <c:v>0.62365879828326176</c:v>
                </c:pt>
              </c:numCache>
            </c:numRef>
          </c:xVal>
          <c:yVal>
            <c:numRef>
              <c:f>'KT, KQ og Etta0'!$E$55:$E$59</c:f>
              <c:numCache>
                <c:formatCode>0.000000</c:formatCode>
                <c:ptCount val="5"/>
                <c:pt idx="0">
                  <c:v>8.3913250571393386E-2</c:v>
                </c:pt>
                <c:pt idx="1">
                  <c:v>8.4507092874640699E-2</c:v>
                </c:pt>
                <c:pt idx="2">
                  <c:v>8.6630395313298331E-2</c:v>
                </c:pt>
                <c:pt idx="3">
                  <c:v>8.9068592537499172E-2</c:v>
                </c:pt>
                <c:pt idx="4">
                  <c:v>9.0888325492419667E-2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E40-4BAB-8FD6-C2023F6A4F13}"/>
            </c:ext>
          </c:extLst>
        </c:ser>
        <c:ser>
          <c:idx val="4"/>
          <c:order val="4"/>
          <c:tx>
            <c:v>Test - KQ propell 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'KT, KQ og Etta0'!$F$34:$F$38</c:f>
              <c:numCache>
                <c:formatCode>General</c:formatCode>
                <c:ptCount val="5"/>
                <c:pt idx="0">
                  <c:v>0.64909390444810544</c:v>
                </c:pt>
                <c:pt idx="1">
                  <c:v>0.64470808616921627</c:v>
                </c:pt>
                <c:pt idx="2">
                  <c:v>0.63826650943396224</c:v>
                </c:pt>
                <c:pt idx="3">
                  <c:v>0.62831611281764865</c:v>
                </c:pt>
                <c:pt idx="4">
                  <c:v>0.62365879828326176</c:v>
                </c:pt>
              </c:numCache>
            </c:numRef>
          </c:xVal>
          <c:yVal>
            <c:numRef>
              <c:f>'KT, KQ og Etta0'!$C$48:$C$52</c:f>
              <c:numCache>
                <c:formatCode>0.000000</c:formatCode>
                <c:ptCount val="5"/>
                <c:pt idx="0">
                  <c:v>0.17694602715784494</c:v>
                </c:pt>
                <c:pt idx="1">
                  <c:v>0.17720214702563841</c:v>
                </c:pt>
                <c:pt idx="2">
                  <c:v>0.17979893366910971</c:v>
                </c:pt>
                <c:pt idx="3">
                  <c:v>0.18331900220396374</c:v>
                </c:pt>
                <c:pt idx="4">
                  <c:v>0.18493406179599034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E40-4BAB-8FD6-C2023F6A4F13}"/>
            </c:ext>
          </c:extLst>
        </c:ser>
        <c:ser>
          <c:idx val="5"/>
          <c:order val="5"/>
          <c:tx>
            <c:v>Etta0 under teser 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'KT, KQ og Etta0'!$F$34:$F$38</c:f>
              <c:numCache>
                <c:formatCode>General</c:formatCode>
                <c:ptCount val="5"/>
                <c:pt idx="0">
                  <c:v>0.64909390444810544</c:v>
                </c:pt>
                <c:pt idx="1">
                  <c:v>0.64470808616921627</c:v>
                </c:pt>
                <c:pt idx="2">
                  <c:v>0.63826650943396224</c:v>
                </c:pt>
                <c:pt idx="3">
                  <c:v>0.62831611281764865</c:v>
                </c:pt>
                <c:pt idx="4">
                  <c:v>0.62365879828326176</c:v>
                </c:pt>
              </c:numCache>
            </c:numRef>
          </c:xVal>
          <c:yVal>
            <c:numRef>
              <c:f>'KT, KQ og Etta0'!$F$48:$F$52</c:f>
              <c:numCache>
                <c:formatCode>General</c:formatCode>
                <c:ptCount val="5"/>
                <c:pt idx="0">
                  <c:v>0.58805240410433413</c:v>
                </c:pt>
                <c:pt idx="1">
                  <c:v>0.58734508534532082</c:v>
                </c:pt>
                <c:pt idx="2">
                  <c:v>0.58487337264911354</c:v>
                </c:pt>
                <c:pt idx="3">
                  <c:v>0.58079776496087365</c:v>
                </c:pt>
                <c:pt idx="4">
                  <c:v>0.58102466663140906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E40-4BAB-8FD6-C2023F6A4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622224"/>
        <c:axId val="848633040"/>
      </c:scatterChart>
      <c:valAx>
        <c:axId val="84862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2400" b="0" i="0" baseline="0">
                    <a:effectLst/>
                  </a:rPr>
                  <a:t>Fremgangstallet J</a:t>
                </a:r>
                <a:endParaRPr lang="nb-NO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8860860060463148"/>
              <c:y val="0.883190816897737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48633040"/>
        <c:crosses val="autoZero"/>
        <c:crossBetween val="midCat"/>
      </c:valAx>
      <c:valAx>
        <c:axId val="84863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600" b="1" i="0" baseline="0">
                    <a:effectLst/>
                  </a:rPr>
                  <a:t>Kt, 10 Kq, ettaO</a:t>
                </a:r>
                <a:endParaRPr lang="nb-NO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7.7146247419518409E-3"/>
              <c:y val="0.385222080540512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48622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74687485673688"/>
          <c:y val="3.866847836782461E-2"/>
          <c:w val="8.556377777617466E-2"/>
          <c:h val="0.90197177752111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6387951270242163"/>
          <c:y val="4.213374924421736E-2"/>
          <c:w val="0.71192401761231006"/>
          <c:h val="0.82967104127743896"/>
        </c:manualLayout>
      </c:layout>
      <c:scatterChart>
        <c:scatterStyle val="lineMarker"/>
        <c:varyColors val="0"/>
        <c:ser>
          <c:idx val="0"/>
          <c:order val="0"/>
          <c:tx>
            <c:v>Etta0 - Med kant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'KT, KQ og Etta0'!$F$41:$F$45</c:f>
              <c:numCache>
                <c:formatCode>General</c:formatCode>
                <c:ptCount val="5"/>
                <c:pt idx="0">
                  <c:v>0.64909390444810544</c:v>
                </c:pt>
                <c:pt idx="1">
                  <c:v>0.64470808616921627</c:v>
                </c:pt>
                <c:pt idx="2">
                  <c:v>0.63826650943396224</c:v>
                </c:pt>
                <c:pt idx="3">
                  <c:v>0.62831611281764865</c:v>
                </c:pt>
                <c:pt idx="4">
                  <c:v>0.62365879828326176</c:v>
                </c:pt>
              </c:numCache>
            </c:numRef>
          </c:xVal>
          <c:yVal>
            <c:numRef>
              <c:f>'KT, KQ og Etta0'!$F$55:$F$59</c:f>
              <c:numCache>
                <c:formatCode>General</c:formatCode>
                <c:ptCount val="5"/>
                <c:pt idx="0">
                  <c:v>0.56611963876206439</c:v>
                </c:pt>
                <c:pt idx="1">
                  <c:v>0.56763010452878981</c:v>
                </c:pt>
                <c:pt idx="2">
                  <c:v>0.57684785456577048</c:v>
                </c:pt>
                <c:pt idx="3">
                  <c:v>0.57841047256040468</c:v>
                </c:pt>
                <c:pt idx="4">
                  <c:v>0.57972648349944278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27-4B08-90B4-0192BE203318}"/>
            </c:ext>
          </c:extLst>
        </c:ser>
        <c:ser>
          <c:idx val="1"/>
          <c:order val="1"/>
          <c:tx>
            <c:v>Etta0 - Uten kant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'KT, KQ og Etta0'!$F$34:$F$38</c:f>
              <c:numCache>
                <c:formatCode>General</c:formatCode>
                <c:ptCount val="5"/>
                <c:pt idx="0">
                  <c:v>0.64909390444810544</c:v>
                </c:pt>
                <c:pt idx="1">
                  <c:v>0.64470808616921627</c:v>
                </c:pt>
                <c:pt idx="2">
                  <c:v>0.63826650943396224</c:v>
                </c:pt>
                <c:pt idx="3">
                  <c:v>0.62831611281764865</c:v>
                </c:pt>
                <c:pt idx="4">
                  <c:v>0.62365879828326176</c:v>
                </c:pt>
              </c:numCache>
            </c:numRef>
          </c:xVal>
          <c:yVal>
            <c:numRef>
              <c:f>'KT, KQ og Etta0'!$F$48:$F$52</c:f>
              <c:numCache>
                <c:formatCode>General</c:formatCode>
                <c:ptCount val="5"/>
                <c:pt idx="0">
                  <c:v>0.58805240410433413</c:v>
                </c:pt>
                <c:pt idx="1">
                  <c:v>0.58734508534532082</c:v>
                </c:pt>
                <c:pt idx="2">
                  <c:v>0.58487337264911354</c:v>
                </c:pt>
                <c:pt idx="3">
                  <c:v>0.58079776496087365</c:v>
                </c:pt>
                <c:pt idx="4">
                  <c:v>0.58102466663140906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27-4B08-90B4-0192BE203318}"/>
            </c:ext>
          </c:extLst>
        </c:ser>
        <c:ser>
          <c:idx val="2"/>
          <c:order val="2"/>
          <c:tx>
            <c:v>KT - Med kant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'KT, KQ og Etta0'!$F$34:$F$38</c:f>
              <c:numCache>
                <c:formatCode>General</c:formatCode>
                <c:ptCount val="5"/>
                <c:pt idx="0">
                  <c:v>0.64909390444810544</c:v>
                </c:pt>
                <c:pt idx="1">
                  <c:v>0.64470808616921627</c:v>
                </c:pt>
                <c:pt idx="2">
                  <c:v>0.63826650943396224</c:v>
                </c:pt>
                <c:pt idx="3">
                  <c:v>0.62831611281764865</c:v>
                </c:pt>
                <c:pt idx="4">
                  <c:v>0.62365879828326176</c:v>
                </c:pt>
              </c:numCache>
            </c:numRef>
          </c:xVal>
          <c:yVal>
            <c:numRef>
              <c:f>'KT, KQ og Etta0'!$E$55:$E$59</c:f>
              <c:numCache>
                <c:formatCode>0.000000</c:formatCode>
                <c:ptCount val="5"/>
                <c:pt idx="0">
                  <c:v>8.3913250571393386E-2</c:v>
                </c:pt>
                <c:pt idx="1">
                  <c:v>8.4507092874640699E-2</c:v>
                </c:pt>
                <c:pt idx="2">
                  <c:v>8.6630395313298331E-2</c:v>
                </c:pt>
                <c:pt idx="3">
                  <c:v>8.9068592537499172E-2</c:v>
                </c:pt>
                <c:pt idx="4">
                  <c:v>9.0888325492419667E-2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27-4B08-90B4-0192BE203318}"/>
            </c:ext>
          </c:extLst>
        </c:ser>
        <c:ser>
          <c:idx val="3"/>
          <c:order val="3"/>
          <c:tx>
            <c:v>10KQ - Med kant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'KT, KQ og Etta0'!$F$41:$F$45</c:f>
              <c:numCache>
                <c:formatCode>General</c:formatCode>
                <c:ptCount val="5"/>
                <c:pt idx="0">
                  <c:v>0.64909390444810544</c:v>
                </c:pt>
                <c:pt idx="1">
                  <c:v>0.64470808616921627</c:v>
                </c:pt>
                <c:pt idx="2">
                  <c:v>0.63826650943396224</c:v>
                </c:pt>
                <c:pt idx="3">
                  <c:v>0.62831611281764865</c:v>
                </c:pt>
                <c:pt idx="4">
                  <c:v>0.62365879828326176</c:v>
                </c:pt>
              </c:numCache>
            </c:numRef>
          </c:xVal>
          <c:yVal>
            <c:numRef>
              <c:f>'KT, KQ og Etta0'!$C$55:$C$59</c:f>
              <c:numCache>
                <c:formatCode>0.000000</c:formatCode>
                <c:ptCount val="5"/>
                <c:pt idx="0">
                  <c:v>0.15312636965582735</c:v>
                </c:pt>
                <c:pt idx="1">
                  <c:v>0.15276047157382625</c:v>
                </c:pt>
                <c:pt idx="2">
                  <c:v>0.15255667099197184</c:v>
                </c:pt>
                <c:pt idx="3">
                  <c:v>0.15398796185132954</c:v>
                </c:pt>
                <c:pt idx="4">
                  <c:v>0.15561524712101626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27-4B08-90B4-0192BE203318}"/>
            </c:ext>
          </c:extLst>
        </c:ser>
        <c:ser>
          <c:idx val="4"/>
          <c:order val="4"/>
          <c:tx>
            <c:v>KT - Uten kant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'KT, KQ og Etta0'!$F$34:$F$38</c:f>
              <c:numCache>
                <c:formatCode>General</c:formatCode>
                <c:ptCount val="5"/>
                <c:pt idx="0">
                  <c:v>0.64909390444810544</c:v>
                </c:pt>
                <c:pt idx="1">
                  <c:v>0.64470808616921627</c:v>
                </c:pt>
                <c:pt idx="2">
                  <c:v>0.63826650943396224</c:v>
                </c:pt>
                <c:pt idx="3">
                  <c:v>0.62831611281764865</c:v>
                </c:pt>
                <c:pt idx="4">
                  <c:v>0.62365879828326176</c:v>
                </c:pt>
              </c:numCache>
            </c:numRef>
          </c:xVal>
          <c:yVal>
            <c:numRef>
              <c:f>'KT, KQ og Etta0'!$E$48:$E$52</c:f>
              <c:numCache>
                <c:formatCode>0.000000</c:formatCode>
                <c:ptCount val="5"/>
                <c:pt idx="0">
                  <c:v>0.10072312315138866</c:v>
                </c:pt>
                <c:pt idx="1">
                  <c:v>0.10143295312502064</c:v>
                </c:pt>
                <c:pt idx="2">
                  <c:v>0.1035205981731238</c:v>
                </c:pt>
                <c:pt idx="3">
                  <c:v>0.10647167648006214</c:v>
                </c:pt>
                <c:pt idx="4">
                  <c:v>0.10825408495375047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27-4B08-90B4-0192BE203318}"/>
            </c:ext>
          </c:extLst>
        </c:ser>
        <c:ser>
          <c:idx val="5"/>
          <c:order val="5"/>
          <c:tx>
            <c:v>10KQ - Uten kant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'KT, KQ og Etta0'!$F$41:$F$45</c:f>
              <c:numCache>
                <c:formatCode>General</c:formatCode>
                <c:ptCount val="5"/>
                <c:pt idx="0">
                  <c:v>0.64909390444810544</c:v>
                </c:pt>
                <c:pt idx="1">
                  <c:v>0.64470808616921627</c:v>
                </c:pt>
                <c:pt idx="2">
                  <c:v>0.63826650943396224</c:v>
                </c:pt>
                <c:pt idx="3">
                  <c:v>0.62831611281764865</c:v>
                </c:pt>
                <c:pt idx="4">
                  <c:v>0.62365879828326176</c:v>
                </c:pt>
              </c:numCache>
            </c:numRef>
          </c:xVal>
          <c:yVal>
            <c:numRef>
              <c:f>'KT, KQ og Etta0'!$C$48:$C$52</c:f>
              <c:numCache>
                <c:formatCode>0.000000</c:formatCode>
                <c:ptCount val="5"/>
                <c:pt idx="0">
                  <c:v>0.17694602715784494</c:v>
                </c:pt>
                <c:pt idx="1">
                  <c:v>0.17720214702563841</c:v>
                </c:pt>
                <c:pt idx="2">
                  <c:v>0.17979893366910971</c:v>
                </c:pt>
                <c:pt idx="3">
                  <c:v>0.18331900220396374</c:v>
                </c:pt>
                <c:pt idx="4">
                  <c:v>0.18493406179599034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027-4B08-90B4-0192BE203318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611142688"/>
        <c:axId val="611143104"/>
      </c:scatterChart>
      <c:valAx>
        <c:axId val="61114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2400"/>
                  <a:t>J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1143104"/>
        <c:crosses val="autoZero"/>
        <c:crossBetween val="midCat"/>
      </c:valAx>
      <c:valAx>
        <c:axId val="61114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2000"/>
                  <a:t>Etta0, KT,</a:t>
                </a:r>
                <a:r>
                  <a:rPr lang="nb-NO" sz="2000" baseline="0"/>
                  <a:t> 10KQ</a:t>
                </a:r>
                <a:endParaRPr lang="nb-NO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11142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8098711808958392"/>
          <c:y val="4.8547205114212198E-2"/>
          <c:w val="0.19012881910416085"/>
          <c:h val="0.60004339804059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1908143</xdr:colOff>
      <xdr:row>9</xdr:row>
      <xdr:rowOff>38893</xdr:rowOff>
    </xdr:from>
    <xdr:ext cx="2000917" cy="32015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kstSylinder 1">
              <a:extLst>
                <a:ext uri="{FF2B5EF4-FFF2-40B4-BE49-F238E27FC236}">
                  <a16:creationId xmlns:a16="http://schemas.microsoft.com/office/drawing/2014/main" id="{CC73AEAF-D6F9-4AB7-99A5-2C8783821FAE}"/>
                </a:ext>
              </a:extLst>
            </xdr:cNvPr>
            <xdr:cNvSpPr txBox="1"/>
          </xdr:nvSpPr>
          <xdr:spPr>
            <a:xfrm>
              <a:off x="6381083" y="1700053"/>
              <a:ext cx="2000917" cy="320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nb-NO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𝑣</m:t>
                        </m:r>
                      </m:sub>
                    </m:sSub>
                    <m:r>
                      <a:rPr lang="nb-NO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nb-N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nb-NO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0.0297∗</m:t>
                        </m:r>
                        <m:sSub>
                          <m:sSubPr>
                            <m:ctrlPr>
                              <a:rPr lang="nb-NO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b-NO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𝐶</m:t>
                            </m:r>
                          </m:e>
                          <m:sub>
                            <m:r>
                              <a:rPr lang="nb-NO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0.7</m:t>
                            </m:r>
                            <m:r>
                              <a:rPr lang="nb-NO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𝑅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nb-NO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nb-NO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𝑅𝑒</m:t>
                            </m:r>
                          </m:e>
                          <m:sup>
                            <m:r>
                              <a:rPr lang="nb-NO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1/5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nb-NO" sz="1100"/>
            </a:p>
          </xdr:txBody>
        </xdr:sp>
      </mc:Choice>
      <mc:Fallback>
        <xdr:sp macro="" textlink="">
          <xdr:nvSpPr>
            <xdr:cNvPr id="2" name="TekstSylinder 1">
              <a:extLst>
                <a:ext uri="{FF2B5EF4-FFF2-40B4-BE49-F238E27FC236}">
                  <a16:creationId xmlns:a16="http://schemas.microsoft.com/office/drawing/2014/main" id="{CC73AEAF-D6F9-4AB7-99A5-2C8783821FAE}"/>
                </a:ext>
              </a:extLst>
            </xdr:cNvPr>
            <xdr:cNvSpPr txBox="1"/>
          </xdr:nvSpPr>
          <xdr:spPr>
            <a:xfrm>
              <a:off x="6381083" y="1700053"/>
              <a:ext cx="2000917" cy="320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nb-NO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nb-N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𝑣=(0.0297∗𝐶_0.7𝑅)/〖𝑅𝑒〗^(1/5) </a:t>
              </a:r>
              <a:endParaRPr lang="nb-NO" sz="1100"/>
            </a:p>
          </xdr:txBody>
        </xdr:sp>
      </mc:Fallback>
    </mc:AlternateContent>
    <xdr:clientData/>
  </xdr:oneCellAnchor>
  <xdr:oneCellAnchor>
    <xdr:from>
      <xdr:col>2</xdr:col>
      <xdr:colOff>403860</xdr:colOff>
      <xdr:row>9</xdr:row>
      <xdr:rowOff>11430</xdr:rowOff>
    </xdr:from>
    <xdr:ext cx="981743" cy="44140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kstSylinder 2">
              <a:extLst>
                <a:ext uri="{FF2B5EF4-FFF2-40B4-BE49-F238E27FC236}">
                  <a16:creationId xmlns:a16="http://schemas.microsoft.com/office/drawing/2014/main" id="{FA626913-F452-4139-B54A-D9049BF1F5ED}"/>
                </a:ext>
              </a:extLst>
            </xdr:cNvPr>
            <xdr:cNvSpPr txBox="1"/>
          </xdr:nvSpPr>
          <xdr:spPr>
            <a:xfrm>
              <a:off x="4876800" y="1672590"/>
              <a:ext cx="981743" cy="4414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100" b="0" i="1">
                        <a:latin typeface="Cambria Math" panose="02040503050406030204" pitchFamily="18" charset="0"/>
                      </a:rPr>
                      <m:t>𝑅𝑒</m:t>
                    </m:r>
                    <m:r>
                      <a:rPr lang="nb-NO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nb-NO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nb-NO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b-NO" sz="1100" b="0" i="1"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nb-NO" sz="1100" b="0" i="1">
                                <a:latin typeface="Cambria Math" panose="02040503050406030204" pitchFamily="18" charset="0"/>
                              </a:rPr>
                              <m:t>𝑏</m:t>
                            </m:r>
                          </m:sub>
                        </m:s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sSub>
                          <m:sSubPr>
                            <m:ctrlPr>
                              <a:rPr lang="nb-NO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b-NO" sz="1100" b="0" i="1">
                                <a:latin typeface="Cambria Math" panose="02040503050406030204" pitchFamily="18" charset="0"/>
                              </a:rPr>
                              <m:t>𝑋</m:t>
                            </m:r>
                          </m:e>
                          <m:sub>
                            <m:r>
                              <a:rPr lang="nb-NO" sz="1100" b="0" i="1">
                                <a:latin typeface="Cambria Math" panose="02040503050406030204" pitchFamily="18" charset="0"/>
                              </a:rPr>
                              <m:t>0.7</m:t>
                            </m:r>
                            <m:r>
                              <a:rPr lang="nb-NO" sz="1100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nb-NO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nb-NO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𝜐</m:t>
                            </m:r>
                          </m:e>
                          <m:sub>
                            <m:eqArr>
                              <m:eqArrPr>
                                <m:ctrlP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</m:ctrlPr>
                              </m:eqArrPr>
                              <m:e>
                                <m:r>
                                  <a:rPr lang="nb-NO" sz="1100" b="0" i="1">
                                    <a:latin typeface="Cambria Math" panose="02040503050406030204" pitchFamily="18" charset="0"/>
                                  </a:rPr>
                                  <m:t>22</m:t>
                                </m:r>
                              </m:e>
                              <m:e/>
                            </m:eqArr>
                          </m:sub>
                        </m:sSub>
                      </m:den>
                    </m:f>
                  </m:oMath>
                </m:oMathPara>
              </a14:m>
              <a:endParaRPr lang="nb-NO" sz="1100"/>
            </a:p>
          </xdr:txBody>
        </xdr:sp>
      </mc:Choice>
      <mc:Fallback>
        <xdr:sp macro="" textlink="">
          <xdr:nvSpPr>
            <xdr:cNvPr id="3" name="TekstSylinder 2">
              <a:extLst>
                <a:ext uri="{FF2B5EF4-FFF2-40B4-BE49-F238E27FC236}">
                  <a16:creationId xmlns:a16="http://schemas.microsoft.com/office/drawing/2014/main" id="{FA626913-F452-4139-B54A-D9049BF1F5ED}"/>
                </a:ext>
              </a:extLst>
            </xdr:cNvPr>
            <xdr:cNvSpPr txBox="1"/>
          </xdr:nvSpPr>
          <xdr:spPr>
            <a:xfrm>
              <a:off x="4876800" y="1672590"/>
              <a:ext cx="981743" cy="4414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nb-NO" sz="1100" b="0" i="0">
                  <a:latin typeface="Cambria Math" panose="02040503050406030204" pitchFamily="18" charset="0"/>
                </a:rPr>
                <a:t>𝑅𝑒=  (𝑉_𝑏∗𝑋_0.7𝑅)/</a:t>
              </a:r>
              <a:r>
                <a:rPr lang="nb-NO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𝜐_█(</a:t>
              </a:r>
              <a:r>
                <a:rPr lang="nb-NO" sz="1100" b="0" i="0">
                  <a:latin typeface="Cambria Math" panose="02040503050406030204" pitchFamily="18" charset="0"/>
                </a:rPr>
                <a:t>22@) </a:t>
              </a:r>
              <a:endParaRPr lang="nb-NO" sz="1100"/>
            </a:p>
          </xdr:txBody>
        </xdr:sp>
      </mc:Fallback>
    </mc:AlternateContent>
    <xdr:clientData/>
  </xdr:oneCellAnchor>
  <xdr:oneCellAnchor>
    <xdr:from>
      <xdr:col>0</xdr:col>
      <xdr:colOff>1836420</xdr:colOff>
      <xdr:row>9</xdr:row>
      <xdr:rowOff>167640</xdr:rowOff>
    </xdr:from>
    <xdr:ext cx="381044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kstSylinder 3">
              <a:extLst>
                <a:ext uri="{FF2B5EF4-FFF2-40B4-BE49-F238E27FC236}">
                  <a16:creationId xmlns:a16="http://schemas.microsoft.com/office/drawing/2014/main" id="{A31B791B-E1E3-4F37-A54D-52B46C4A9102}"/>
                </a:ext>
              </a:extLst>
            </xdr:cNvPr>
            <xdr:cNvSpPr txBox="1"/>
          </xdr:nvSpPr>
          <xdr:spPr>
            <a:xfrm>
              <a:off x="1836420" y="1821180"/>
              <a:ext cx="3810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nb-NO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  <m:sub>
                        <m:r>
                          <a:rPr lang="nb-NO" sz="1100" b="0" i="1">
                            <a:latin typeface="Cambria Math" panose="02040503050406030204" pitchFamily="18" charset="0"/>
                          </a:rPr>
                          <m:t>𝐵</m:t>
                        </m:r>
                      </m:sub>
                    </m:sSub>
                  </m:oMath>
                </m:oMathPara>
              </a14:m>
              <a:endParaRPr lang="nb-NO" sz="1100"/>
            </a:p>
          </xdr:txBody>
        </xdr:sp>
      </mc:Choice>
      <mc:Fallback>
        <xdr:sp macro="" textlink="">
          <xdr:nvSpPr>
            <xdr:cNvPr id="4" name="TekstSylinder 3">
              <a:extLst>
                <a:ext uri="{FF2B5EF4-FFF2-40B4-BE49-F238E27FC236}">
                  <a16:creationId xmlns:a16="http://schemas.microsoft.com/office/drawing/2014/main" id="{A31B791B-E1E3-4F37-A54D-52B46C4A9102}"/>
                </a:ext>
              </a:extLst>
            </xdr:cNvPr>
            <xdr:cNvSpPr txBox="1"/>
          </xdr:nvSpPr>
          <xdr:spPr>
            <a:xfrm>
              <a:off x="1836420" y="1821180"/>
              <a:ext cx="3810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nb-NO" sz="1100" b="0" i="0">
                  <a:latin typeface="Cambria Math" panose="02040503050406030204" pitchFamily="18" charset="0"/>
                </a:rPr>
                <a:t>𝑉_𝐵</a:t>
              </a:r>
              <a:endParaRPr lang="nb-NO" sz="1100"/>
            </a:p>
          </xdr:txBody>
        </xdr:sp>
      </mc:Fallback>
    </mc:AlternateContent>
    <xdr:clientData/>
  </xdr:oneCellAnchor>
  <xdr:oneCellAnchor>
    <xdr:from>
      <xdr:col>1</xdr:col>
      <xdr:colOff>99060</xdr:colOff>
      <xdr:row>9</xdr:row>
      <xdr:rowOff>22860</xdr:rowOff>
    </xdr:from>
    <xdr:ext cx="1729740" cy="2667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kstSylinder 4">
              <a:extLst>
                <a:ext uri="{FF2B5EF4-FFF2-40B4-BE49-F238E27FC236}">
                  <a16:creationId xmlns:a16="http://schemas.microsoft.com/office/drawing/2014/main" id="{76B9E946-235E-417E-BDFE-B5D0A258D453}"/>
                </a:ext>
              </a:extLst>
            </xdr:cNvPr>
            <xdr:cNvSpPr txBox="1"/>
          </xdr:nvSpPr>
          <xdr:spPr>
            <a:xfrm>
              <a:off x="2392680" y="1668780"/>
              <a:ext cx="1729740" cy="266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nb-NO" sz="1200" b="0" i="1">
                      <a:latin typeface="Cambria Math" panose="02040503050406030204" pitchFamily="18" charset="0"/>
                    </a:rPr>
                    <m:t>𝑓</m:t>
                  </m:r>
                  <m:r>
                    <a:rPr lang="nb-NO" sz="1200" b="0" i="1">
                      <a:latin typeface="Cambria Math" panose="02040503050406030204" pitchFamily="18" charset="0"/>
                    </a:rPr>
                    <m:t>=</m:t>
                  </m:r>
                </m:oMath>
              </a14:m>
              <a:r>
                <a:rPr lang="nb-NO" sz="1200" b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nb-NO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nb-NO" sz="1200" b="0" i="1">
                          <a:latin typeface="Cambria Math" panose="02040503050406030204" pitchFamily="18" charset="0"/>
                        </a:rPr>
                        <m:t>𝑆𝑡</m:t>
                      </m:r>
                      <m:r>
                        <a:rPr lang="nb-NO" sz="1200" b="0" i="1">
                          <a:latin typeface="Cambria Math" panose="02040503050406030204" pitchFamily="18" charset="0"/>
                        </a:rPr>
                        <m:t>∗</m:t>
                      </m:r>
                      <m:sSub>
                        <m:sSubPr>
                          <m:ctrlPr>
                            <a:rPr lang="nb-NO" sz="12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nb-NO" sz="1200" b="0" i="1">
                              <a:latin typeface="Cambria Math" panose="02040503050406030204" pitchFamily="18" charset="0"/>
                            </a:rPr>
                            <m:t>𝑉</m:t>
                          </m:r>
                        </m:e>
                        <m:sub>
                          <m:r>
                            <a:rPr lang="nb-NO" sz="1200" b="0" i="1">
                              <a:latin typeface="Cambria Math" panose="02040503050406030204" pitchFamily="18" charset="0"/>
                            </a:rPr>
                            <m:t>𝑏</m:t>
                          </m:r>
                        </m:sub>
                      </m:sSub>
                    </m:num>
                    <m:den>
                      <m:r>
                        <a:rPr lang="nb-NO" sz="1200" b="0" i="1">
                          <a:latin typeface="Cambria Math" panose="02040503050406030204" pitchFamily="18" charset="0"/>
                        </a:rPr>
                        <m:t>𝑑</m:t>
                      </m:r>
                      <m:r>
                        <a:rPr lang="nb-NO" sz="1200" b="0" i="1">
                          <a:latin typeface="Cambria Math" panose="02040503050406030204" pitchFamily="18" charset="0"/>
                        </a:rPr>
                        <m:t>+</m:t>
                      </m:r>
                      <m:sSub>
                        <m:sSubPr>
                          <m:ctrlPr>
                            <a:rPr lang="nb-NO" sz="1200" b="0" i="1"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nb-NO" sz="12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𝛿</m:t>
                          </m:r>
                        </m:e>
                        <m:sub>
                          <m:r>
                            <a:rPr lang="nb-NO" sz="1200" b="0" i="1">
                              <a:latin typeface="Cambria Math" panose="02040503050406030204" pitchFamily="18" charset="0"/>
                            </a:rPr>
                            <m:t>𝑣</m:t>
                          </m:r>
                        </m:sub>
                      </m:sSub>
                    </m:den>
                  </m:f>
                </m:oMath>
              </a14:m>
              <a:r>
                <a:rPr lang="nb-NO" sz="1200" b="0"/>
                <a:t>   </a:t>
              </a:r>
            </a:p>
            <a:p>
              <a:endParaRPr lang="nb-NO" sz="1200" b="0"/>
            </a:p>
            <a:p>
              <a:endParaRPr lang="nb-NO" sz="1100"/>
            </a:p>
          </xdr:txBody>
        </xdr:sp>
      </mc:Choice>
      <mc:Fallback>
        <xdr:sp macro="" textlink="">
          <xdr:nvSpPr>
            <xdr:cNvPr id="5" name="TekstSylinder 4">
              <a:extLst>
                <a:ext uri="{FF2B5EF4-FFF2-40B4-BE49-F238E27FC236}">
                  <a16:creationId xmlns:a16="http://schemas.microsoft.com/office/drawing/2014/main" id="{76B9E946-235E-417E-BDFE-B5D0A258D453}"/>
                </a:ext>
              </a:extLst>
            </xdr:cNvPr>
            <xdr:cNvSpPr txBox="1"/>
          </xdr:nvSpPr>
          <xdr:spPr>
            <a:xfrm>
              <a:off x="2392680" y="1668780"/>
              <a:ext cx="1729740" cy="2667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nb-NO" sz="1200" b="0" i="0">
                  <a:latin typeface="Cambria Math" panose="02040503050406030204" pitchFamily="18" charset="0"/>
                </a:rPr>
                <a:t>𝑓=</a:t>
              </a:r>
              <a:r>
                <a:rPr lang="nb-NO" sz="1200" b="0"/>
                <a:t> </a:t>
              </a:r>
              <a:r>
                <a:rPr lang="nb-NO" sz="1200" b="0" i="0">
                  <a:latin typeface="Cambria Math" panose="02040503050406030204" pitchFamily="18" charset="0"/>
                </a:rPr>
                <a:t>(𝑆𝑡∗𝑉_𝑏)/(𝑑+</a:t>
              </a:r>
              <a:r>
                <a:rPr lang="nb-NO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nb-NO" sz="1200" b="0" i="0">
                  <a:latin typeface="Cambria Math" panose="02040503050406030204" pitchFamily="18" charset="0"/>
                </a:rPr>
                <a:t>𝑣 )</a:t>
              </a:r>
              <a:r>
                <a:rPr lang="nb-NO" sz="1200" b="0"/>
                <a:t>   </a:t>
              </a:r>
            </a:p>
            <a:p>
              <a:endParaRPr lang="nb-NO" sz="1200" b="0"/>
            </a:p>
            <a:p>
              <a:endParaRPr lang="nb-NO" sz="1100"/>
            </a:p>
          </xdr:txBody>
        </xdr:sp>
      </mc:Fallback>
    </mc:AlternateContent>
    <xdr:clientData/>
  </xdr:oneCellAnchor>
  <xdr:oneCellAnchor>
    <xdr:from>
      <xdr:col>2</xdr:col>
      <xdr:colOff>670560</xdr:colOff>
      <xdr:row>4</xdr:row>
      <xdr:rowOff>137160</xdr:rowOff>
    </xdr:from>
    <xdr:ext cx="1729740" cy="266700"/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F1BF3C76-25A5-4A9E-9977-43598DD1ED89}"/>
            </a:ext>
          </a:extLst>
        </xdr:cNvPr>
        <xdr:cNvSpPr txBox="1"/>
      </xdr:nvSpPr>
      <xdr:spPr>
        <a:xfrm>
          <a:off x="5143500" y="883920"/>
          <a:ext cx="1729740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endParaRPr lang="nb-NO" sz="1200" b="0"/>
        </a:p>
        <a:p>
          <a:endParaRPr lang="nb-NO" sz="1100"/>
        </a:p>
      </xdr:txBody>
    </xdr:sp>
    <xdr:clientData/>
  </xdr:oneCellAnchor>
  <xdr:twoCellAnchor editAs="oneCell">
    <xdr:from>
      <xdr:col>2</xdr:col>
      <xdr:colOff>281940</xdr:colOff>
      <xdr:row>28</xdr:row>
      <xdr:rowOff>53340</xdr:rowOff>
    </xdr:from>
    <xdr:to>
      <xdr:col>5</xdr:col>
      <xdr:colOff>146050</xdr:colOff>
      <xdr:row>42</xdr:row>
      <xdr:rowOff>83820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BF320A9B-B6ED-41A1-B188-B16E9191486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" y="5394960"/>
          <a:ext cx="5761990" cy="25908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1584960</xdr:colOff>
      <xdr:row>37</xdr:row>
      <xdr:rowOff>171450</xdr:rowOff>
    </xdr:from>
    <xdr:ext cx="1044453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kstSylinder 8">
              <a:extLst>
                <a:ext uri="{FF2B5EF4-FFF2-40B4-BE49-F238E27FC236}">
                  <a16:creationId xmlns:a16="http://schemas.microsoft.com/office/drawing/2014/main" id="{028DD899-B6D3-454D-8FF2-529978799501}"/>
                </a:ext>
              </a:extLst>
            </xdr:cNvPr>
            <xdr:cNvSpPr txBox="1"/>
          </xdr:nvSpPr>
          <xdr:spPr>
            <a:xfrm>
              <a:off x="6057900" y="7158990"/>
              <a:ext cx="1044453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400" b="0" i="1">
                        <a:latin typeface="Cambria Math" panose="02040503050406030204" pitchFamily="18" charset="0"/>
                      </a:rPr>
                      <m:t>2</m:t>
                    </m:r>
                    <m:r>
                      <a:rPr lang="nb-NO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𝜋</m:t>
                    </m:r>
                    <m:r>
                      <a:rPr lang="nb-NO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∗0.7</m:t>
                    </m:r>
                    <m:r>
                      <a:rPr lang="nb-NO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</m:t>
                    </m:r>
                    <m:r>
                      <a:rPr lang="nb-NO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nb-NO" sz="14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𝑛</m:t>
                    </m:r>
                  </m:oMath>
                </m:oMathPara>
              </a14:m>
              <a:endParaRPr lang="nb-NO" sz="1400"/>
            </a:p>
          </xdr:txBody>
        </xdr:sp>
      </mc:Choice>
      <mc:Fallback>
        <xdr:sp macro="" textlink="">
          <xdr:nvSpPr>
            <xdr:cNvPr id="9" name="TekstSylinder 8">
              <a:extLst>
                <a:ext uri="{FF2B5EF4-FFF2-40B4-BE49-F238E27FC236}">
                  <a16:creationId xmlns:a16="http://schemas.microsoft.com/office/drawing/2014/main" id="{028DD899-B6D3-454D-8FF2-529978799501}"/>
                </a:ext>
              </a:extLst>
            </xdr:cNvPr>
            <xdr:cNvSpPr txBox="1"/>
          </xdr:nvSpPr>
          <xdr:spPr>
            <a:xfrm>
              <a:off x="6057900" y="7158990"/>
              <a:ext cx="1044453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nb-NO" sz="1400" b="0" i="0">
                  <a:latin typeface="Cambria Math" panose="02040503050406030204" pitchFamily="18" charset="0"/>
                </a:rPr>
                <a:t>2</a:t>
              </a:r>
              <a:r>
                <a:rPr lang="nb-NO" sz="14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𝜋∗0.7𝑅∗𝑛</a:t>
              </a:r>
              <a:endParaRPr lang="nb-NO" sz="1400"/>
            </a:p>
          </xdr:txBody>
        </xdr:sp>
      </mc:Fallback>
    </mc:AlternateContent>
    <xdr:clientData/>
  </xdr:oneCellAnchor>
  <xdr:oneCellAnchor>
    <xdr:from>
      <xdr:col>3</xdr:col>
      <xdr:colOff>1508760</xdr:colOff>
      <xdr:row>30</xdr:row>
      <xdr:rowOff>34290</xdr:rowOff>
    </xdr:from>
    <xdr:ext cx="428772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kstSylinder 9">
              <a:extLst>
                <a:ext uri="{FF2B5EF4-FFF2-40B4-BE49-F238E27FC236}">
                  <a16:creationId xmlns:a16="http://schemas.microsoft.com/office/drawing/2014/main" id="{F310E218-96D0-456A-B9E7-C605E7FCA5D4}"/>
                </a:ext>
              </a:extLst>
            </xdr:cNvPr>
            <xdr:cNvSpPr txBox="1"/>
          </xdr:nvSpPr>
          <xdr:spPr>
            <a:xfrm>
              <a:off x="8199120" y="5741670"/>
              <a:ext cx="428772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nb-NO" sz="14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nb-NO" sz="14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nb-NO" sz="1400" b="0" i="1">
                        <a:latin typeface="Cambria Math" panose="02040503050406030204" pitchFamily="18" charset="0"/>
                      </a:rPr>
                      <m:t>𝑛</m:t>
                    </m:r>
                  </m:oMath>
                </m:oMathPara>
              </a14:m>
              <a:endParaRPr lang="nb-NO" sz="1400"/>
            </a:p>
          </xdr:txBody>
        </xdr:sp>
      </mc:Choice>
      <mc:Fallback>
        <xdr:sp macro="" textlink="">
          <xdr:nvSpPr>
            <xdr:cNvPr id="10" name="TekstSylinder 9">
              <a:extLst>
                <a:ext uri="{FF2B5EF4-FFF2-40B4-BE49-F238E27FC236}">
                  <a16:creationId xmlns:a16="http://schemas.microsoft.com/office/drawing/2014/main" id="{F310E218-96D0-456A-B9E7-C605E7FCA5D4}"/>
                </a:ext>
              </a:extLst>
            </xdr:cNvPr>
            <xdr:cNvSpPr txBox="1"/>
          </xdr:nvSpPr>
          <xdr:spPr>
            <a:xfrm>
              <a:off x="8199120" y="5741670"/>
              <a:ext cx="428772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nb-NO" sz="1400" b="0" i="0">
                  <a:latin typeface="Cambria Math" panose="02040503050406030204" pitchFamily="18" charset="0"/>
                </a:rPr>
                <a:t>𝑃∗𝑛</a:t>
              </a:r>
              <a:endParaRPr lang="nb-NO" sz="1400"/>
            </a:p>
          </xdr:txBody>
        </xdr:sp>
      </mc:Fallback>
    </mc:AlternateContent>
    <xdr:clientData/>
  </xdr:oneCellAnchor>
  <xdr:oneCellAnchor>
    <xdr:from>
      <xdr:col>4</xdr:col>
      <xdr:colOff>449580</xdr:colOff>
      <xdr:row>30</xdr:row>
      <xdr:rowOff>34290</xdr:rowOff>
    </xdr:from>
    <xdr:ext cx="586740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kstSylinder 10">
              <a:extLst>
                <a:ext uri="{FF2B5EF4-FFF2-40B4-BE49-F238E27FC236}">
                  <a16:creationId xmlns:a16="http://schemas.microsoft.com/office/drawing/2014/main" id="{AAC5BEAC-9B7F-4F13-B0A8-63820FBA62DB}"/>
                </a:ext>
              </a:extLst>
            </xdr:cNvPr>
            <xdr:cNvSpPr txBox="1"/>
          </xdr:nvSpPr>
          <xdr:spPr>
            <a:xfrm>
              <a:off x="9197340" y="5741670"/>
              <a:ext cx="58674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nb-NO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nb-NO" sz="14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p>
                        <m:r>
                          <a:rPr lang="nb-NO" sz="1400" b="0" i="1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r>
                      <a:rPr lang="nb-NO" sz="14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nb-NO" sz="1400" b="0" i="1">
                        <a:latin typeface="Cambria Math" panose="02040503050406030204" pitchFamily="18" charset="0"/>
                      </a:rPr>
                      <m:t>𝑛</m:t>
                    </m:r>
                  </m:oMath>
                </m:oMathPara>
              </a14:m>
              <a:endParaRPr lang="nb-NO" sz="1400" b="0"/>
            </a:p>
            <a:p>
              <a:endParaRPr lang="nb-NO" sz="1400"/>
            </a:p>
          </xdr:txBody>
        </xdr:sp>
      </mc:Choice>
      <mc:Fallback>
        <xdr:sp macro="" textlink="">
          <xdr:nvSpPr>
            <xdr:cNvPr id="11" name="TekstSylinder 10">
              <a:extLst>
                <a:ext uri="{FF2B5EF4-FFF2-40B4-BE49-F238E27FC236}">
                  <a16:creationId xmlns:a16="http://schemas.microsoft.com/office/drawing/2014/main" id="{AAC5BEAC-9B7F-4F13-B0A8-63820FBA62DB}"/>
                </a:ext>
              </a:extLst>
            </xdr:cNvPr>
            <xdr:cNvSpPr txBox="1"/>
          </xdr:nvSpPr>
          <xdr:spPr>
            <a:xfrm>
              <a:off x="9197340" y="5741670"/>
              <a:ext cx="58674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nb-NO" sz="1400" b="0" i="0">
                  <a:latin typeface="Cambria Math" panose="02040503050406030204" pitchFamily="18" charset="0"/>
                </a:rPr>
                <a:t>𝑃^′∗𝑛</a:t>
              </a:r>
              <a:endParaRPr lang="nb-NO" sz="1400" b="0"/>
            </a:p>
            <a:p>
              <a:endParaRPr lang="nb-NO" sz="14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</xdr:colOff>
      <xdr:row>0</xdr:row>
      <xdr:rowOff>72390</xdr:rowOff>
    </xdr:from>
    <xdr:to>
      <xdr:col>8</xdr:col>
      <xdr:colOff>335280</xdr:colOff>
      <xdr:row>12</xdr:row>
      <xdr:rowOff>281940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09C0416-AA0D-4BBA-B914-C3E0FAD87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189669</xdr:colOff>
      <xdr:row>26</xdr:row>
      <xdr:rowOff>25377</xdr:rowOff>
    </xdr:from>
    <xdr:to>
      <xdr:col>17</xdr:col>
      <xdr:colOff>204247</xdr:colOff>
      <xdr:row>48</xdr:row>
      <xdr:rowOff>83037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44511B7-AC7F-4D63-A7A3-53F311373C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254901</xdr:colOff>
      <xdr:row>49</xdr:row>
      <xdr:rowOff>109693</xdr:rowOff>
    </xdr:from>
    <xdr:to>
      <xdr:col>17</xdr:col>
      <xdr:colOff>511677</xdr:colOff>
      <xdr:row>74</xdr:row>
      <xdr:rowOff>103071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3FF75C0F-0049-44FB-A2B6-A7519C80EE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105152</xdr:colOff>
      <xdr:row>75</xdr:row>
      <xdr:rowOff>178997</xdr:rowOff>
    </xdr:from>
    <xdr:to>
      <xdr:col>9</xdr:col>
      <xdr:colOff>517272</xdr:colOff>
      <xdr:row>111</xdr:row>
      <xdr:rowOff>157225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7108450-738E-48BE-A844-57DFC4A21E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236220</xdr:colOff>
      <xdr:row>2</xdr:row>
      <xdr:rowOff>60960</xdr:rowOff>
    </xdr:from>
    <xdr:to>
      <xdr:col>12</xdr:col>
      <xdr:colOff>43197</xdr:colOff>
      <xdr:row>25</xdr:row>
      <xdr:rowOff>114300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F98F16C-0572-4AD0-B8CA-51257557D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426720"/>
          <a:ext cx="6146817" cy="425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E9C32-A842-4390-AD7C-FBF6B0D8DA78}">
  <dimension ref="A2:D20"/>
  <sheetViews>
    <sheetView workbookViewId="0">
      <selection activeCell="A2" sqref="A2"/>
    </sheetView>
  </sheetViews>
  <sheetFormatPr baseColWidth="10" defaultRowHeight="14.4"/>
  <cols>
    <col min="1" max="1" width="33.44140625" customWidth="1"/>
    <col min="2" max="2" width="31.77734375" customWidth="1"/>
    <col min="3" max="3" width="32.33203125" customWidth="1"/>
    <col min="4" max="4" width="30" customWidth="1"/>
    <col min="5" max="5" width="23.6640625" customWidth="1"/>
  </cols>
  <sheetData>
    <row r="2" spans="1:4">
      <c r="A2" s="6" t="s">
        <v>3</v>
      </c>
      <c r="B2" s="3">
        <v>0.2</v>
      </c>
    </row>
    <row r="3" spans="1:4" ht="15.6">
      <c r="A3" s="6" t="s">
        <v>58</v>
      </c>
      <c r="B3" s="3">
        <v>5.74E-2</v>
      </c>
      <c r="C3" t="s">
        <v>0</v>
      </c>
    </row>
    <row r="4" spans="1:4">
      <c r="A4" s="6" t="s">
        <v>60</v>
      </c>
      <c r="B4" s="3">
        <f>0.0000009565</f>
        <v>9.5650000000000007E-7</v>
      </c>
      <c r="C4" t="s">
        <v>4</v>
      </c>
    </row>
    <row r="5" spans="1:4">
      <c r="A5" s="7"/>
      <c r="B5" s="3">
        <v>2.9700000000000001E-2</v>
      </c>
    </row>
    <row r="6" spans="1:4">
      <c r="A6" s="6" t="s">
        <v>59</v>
      </c>
      <c r="B6" s="3">
        <v>2E-3</v>
      </c>
      <c r="C6" t="s">
        <v>0</v>
      </c>
    </row>
    <row r="7" spans="1:4">
      <c r="A7" s="6"/>
      <c r="B7" s="8"/>
      <c r="C7" t="s">
        <v>0</v>
      </c>
    </row>
    <row r="9" spans="1:4" ht="14.4" customHeight="1"/>
    <row r="10" spans="1:4" ht="31.8" customHeight="1">
      <c r="A10" s="5" t="s">
        <v>2</v>
      </c>
      <c r="B10" s="6" t="s">
        <v>1</v>
      </c>
      <c r="C10" s="6" t="s">
        <v>1</v>
      </c>
      <c r="D10" s="6"/>
    </row>
    <row r="11" spans="1:4">
      <c r="A11" s="3">
        <v>13.93</v>
      </c>
      <c r="B11" s="3">
        <f>($B$2*A11)/($B$6+D11)</f>
        <v>1319.4479146709828</v>
      </c>
      <c r="C11" s="4">
        <f>(A11*$B$3)/$B$4</f>
        <v>835945.63512807107</v>
      </c>
      <c r="D11" s="3">
        <f>($B$5*$B$3)/((C11)^(1/5))</f>
        <v>1.1148918348528843E-4</v>
      </c>
    </row>
    <row r="12" spans="1:4">
      <c r="A12" s="3">
        <v>14.68</v>
      </c>
      <c r="B12" s="3">
        <f>($B$2*A12)/($B$6+D12)</f>
        <v>1391.2542632721554</v>
      </c>
      <c r="C12" s="4">
        <f>(A12*$B$3)/$B$4</f>
        <v>880953.47621536837</v>
      </c>
      <c r="D12" s="3">
        <f t="shared" ref="D12:D20" si="0">($B$5*$B$3)/((C12)^(1/5))</f>
        <v>1.1032596809060987E-4</v>
      </c>
    </row>
    <row r="13" spans="1:4">
      <c r="A13" s="3">
        <v>15.54</v>
      </c>
      <c r="B13" s="3">
        <f>($B$2*A13)/($B$6+D13)</f>
        <v>1473.6304833823722</v>
      </c>
      <c r="C13" s="4">
        <f>(A13*$B$3)/$B$4</f>
        <v>932562.4673288028</v>
      </c>
      <c r="D13" s="3">
        <f t="shared" si="0"/>
        <v>1.0907689210277258E-4</v>
      </c>
    </row>
    <row r="14" spans="1:4">
      <c r="A14" s="3">
        <v>16.38</v>
      </c>
      <c r="B14" s="3">
        <f>($B$2*A14)/($B$6+D14)</f>
        <v>1554.1280057373642</v>
      </c>
      <c r="C14" s="4">
        <f>(A14*$B$3)/$B$4</f>
        <v>982971.24934657593</v>
      </c>
      <c r="D14" s="3">
        <f t="shared" si="0"/>
        <v>1.079344738052542E-4</v>
      </c>
    </row>
    <row r="15" spans="1:4">
      <c r="A15" s="3">
        <v>17.05</v>
      </c>
      <c r="B15" s="3">
        <f>($B$2*A15)/($B$6+D15)</f>
        <v>1618.3590952651687</v>
      </c>
      <c r="C15" s="4">
        <f>(A15*$B$3)/$B$4</f>
        <v>1023178.2540512284</v>
      </c>
      <c r="D15" s="3">
        <f t="shared" si="0"/>
        <v>1.0707253413450269E-4</v>
      </c>
    </row>
    <row r="16" spans="1:4">
      <c r="A16" s="3"/>
      <c r="B16" s="3"/>
      <c r="C16" s="4"/>
      <c r="D16" s="3"/>
    </row>
    <row r="17" spans="1:4">
      <c r="A17" s="3"/>
      <c r="B17" s="3"/>
      <c r="C17" s="4"/>
      <c r="D17" s="3"/>
    </row>
    <row r="18" spans="1:4">
      <c r="A18" s="3"/>
      <c r="B18" s="3"/>
      <c r="C18" s="4"/>
      <c r="D18" s="3"/>
    </row>
    <row r="19" spans="1:4">
      <c r="A19" s="3"/>
      <c r="B19" s="3"/>
      <c r="C19" s="4"/>
      <c r="D19" s="3"/>
    </row>
    <row r="20" spans="1:4">
      <c r="A20" s="3"/>
      <c r="B20" s="3"/>
      <c r="C20" s="4"/>
      <c r="D20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D450-4756-4861-9293-0B5B7B9568C9}">
  <dimension ref="A1:L27"/>
  <sheetViews>
    <sheetView topLeftCell="A10" workbookViewId="0">
      <selection activeCell="B13" sqref="B13"/>
    </sheetView>
  </sheetViews>
  <sheetFormatPr baseColWidth="10" defaultRowHeight="14.4"/>
  <sheetData>
    <row r="1" spans="1:12" ht="24" customHeight="1">
      <c r="A1" s="3" t="s">
        <v>5</v>
      </c>
      <c r="B1" s="26" t="s">
        <v>6</v>
      </c>
      <c r="C1" s="23"/>
    </row>
    <row r="2" spans="1:12" ht="22.8" customHeight="1">
      <c r="A2" s="9">
        <v>0</v>
      </c>
      <c r="B2" s="27">
        <v>0</v>
      </c>
      <c r="C2" s="23"/>
      <c r="K2" s="23"/>
      <c r="L2" s="23"/>
    </row>
    <row r="3" spans="1:12" ht="27.6" customHeight="1">
      <c r="A3" s="9">
        <v>2</v>
      </c>
      <c r="B3" s="27">
        <v>0.75</v>
      </c>
      <c r="C3" s="23"/>
      <c r="K3" s="23"/>
      <c r="L3" s="23"/>
    </row>
    <row r="4" spans="1:12" ht="25.8" customHeight="1">
      <c r="A4" s="9">
        <v>3</v>
      </c>
      <c r="B4" s="27">
        <v>1.1499999999999999</v>
      </c>
      <c r="C4" s="23"/>
      <c r="K4" s="23"/>
      <c r="L4" s="23"/>
    </row>
    <row r="5" spans="1:12" ht="30" customHeight="1">
      <c r="A5" s="9">
        <v>4</v>
      </c>
      <c r="B5" s="27">
        <v>1.57</v>
      </c>
      <c r="C5" s="23"/>
      <c r="K5" s="23"/>
      <c r="L5" s="23"/>
    </row>
    <row r="6" spans="1:12" ht="22.2" customHeight="1">
      <c r="A6" s="9">
        <v>5</v>
      </c>
      <c r="B6" s="27">
        <v>1.96</v>
      </c>
      <c r="C6" s="23"/>
      <c r="K6" s="23"/>
      <c r="L6" s="23"/>
    </row>
    <row r="7" spans="1:12" ht="22.2" customHeight="1">
      <c r="A7" s="9">
        <v>6</v>
      </c>
      <c r="B7" s="27">
        <v>2.36</v>
      </c>
      <c r="C7" s="23"/>
      <c r="K7" s="23"/>
      <c r="L7" s="23"/>
    </row>
    <row r="8" spans="1:12" ht="23.4" customHeight="1">
      <c r="A8" s="9">
        <v>7</v>
      </c>
      <c r="B8" s="27">
        <v>2.75</v>
      </c>
      <c r="C8" s="23"/>
      <c r="K8" s="23"/>
      <c r="L8" s="23"/>
    </row>
    <row r="9" spans="1:12" ht="27" customHeight="1">
      <c r="A9" s="9">
        <v>8</v>
      </c>
      <c r="B9" s="27">
        <v>3.15</v>
      </c>
      <c r="C9" s="23"/>
      <c r="K9" s="23"/>
      <c r="L9" s="23"/>
    </row>
    <row r="10" spans="1:12" ht="25.8" customHeight="1">
      <c r="A10" s="9">
        <v>9</v>
      </c>
      <c r="B10" s="27">
        <v>3.54</v>
      </c>
      <c r="C10" s="23"/>
      <c r="K10" s="23"/>
      <c r="L10" s="23"/>
    </row>
    <row r="11" spans="1:12" ht="25.8" customHeight="1">
      <c r="A11" s="9">
        <v>10</v>
      </c>
      <c r="B11" s="27">
        <v>3.93</v>
      </c>
      <c r="C11" s="23"/>
      <c r="K11" s="23"/>
      <c r="L11" s="23"/>
    </row>
    <row r="12" spans="1:12" ht="27.6" customHeight="1">
      <c r="A12" s="9">
        <v>11</v>
      </c>
      <c r="B12" s="27">
        <v>4.33</v>
      </c>
      <c r="C12" s="23"/>
      <c r="K12" s="23"/>
      <c r="L12" s="23"/>
    </row>
    <row r="13" spans="1:12" ht="34.799999999999997" customHeight="1">
      <c r="A13" s="9">
        <v>11.92</v>
      </c>
      <c r="B13" s="27">
        <v>4.6500000000000004</v>
      </c>
      <c r="C13" s="23"/>
      <c r="K13" s="23"/>
      <c r="L13" s="23"/>
    </row>
    <row r="15" spans="1:12">
      <c r="A15" s="28"/>
      <c r="B15" s="28"/>
    </row>
    <row r="16" spans="1:12" ht="25.8" customHeight="1">
      <c r="A16" s="23"/>
      <c r="B16" s="23"/>
    </row>
    <row r="17" spans="1:2" ht="24.6" customHeight="1">
      <c r="A17" s="23"/>
      <c r="B17" s="23"/>
    </row>
    <row r="18" spans="1:2" ht="24.6" customHeight="1">
      <c r="A18" s="23"/>
      <c r="B18" s="23"/>
    </row>
    <row r="19" spans="1:2" ht="27" customHeight="1">
      <c r="A19" s="23"/>
      <c r="B19" s="23"/>
    </row>
    <row r="20" spans="1:2" ht="30.6" customHeight="1">
      <c r="A20" s="23"/>
      <c r="B20" s="23"/>
    </row>
    <row r="21" spans="1:2" ht="27.6" customHeight="1">
      <c r="A21" s="23"/>
      <c r="B21" s="23"/>
    </row>
    <row r="22" spans="1:2" ht="24.6" customHeight="1">
      <c r="A22" s="23"/>
      <c r="B22" s="23"/>
    </row>
    <row r="23" spans="1:2" ht="26.4" customHeight="1">
      <c r="A23" s="23"/>
      <c r="B23" s="23"/>
    </row>
    <row r="24" spans="1:2" ht="24.6" customHeight="1">
      <c r="A24" s="23"/>
      <c r="B24" s="23"/>
    </row>
    <row r="25" spans="1:2" ht="25.2" customHeight="1">
      <c r="A25" s="23"/>
      <c r="B25" s="23"/>
    </row>
    <row r="26" spans="1:2" ht="21" customHeight="1">
      <c r="A26" s="23"/>
      <c r="B26" s="23"/>
    </row>
    <row r="27" spans="1:2" ht="24" customHeight="1">
      <c r="A27" s="23"/>
      <c r="B27" s="23"/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E356D-8B13-4567-BA4B-A1FBC562C1A8}">
  <dimension ref="A1:V67"/>
  <sheetViews>
    <sheetView topLeftCell="F48" zoomScale="97" zoomScaleNormal="80" workbookViewId="0">
      <selection activeCell="G67" sqref="G67"/>
    </sheetView>
  </sheetViews>
  <sheetFormatPr baseColWidth="10" defaultRowHeight="14.4"/>
  <cols>
    <col min="6" max="9" width="13.44140625" customWidth="1"/>
    <col min="10" max="10" width="14.21875" customWidth="1"/>
  </cols>
  <sheetData>
    <row r="1" spans="1:22" ht="23.4" customHeight="1">
      <c r="A1" s="25" t="s">
        <v>56</v>
      </c>
      <c r="K1" s="25" t="s">
        <v>57</v>
      </c>
    </row>
    <row r="2" spans="1:22" ht="16.8">
      <c r="A2" s="20" t="s">
        <v>54</v>
      </c>
      <c r="B2" s="20" t="s">
        <v>25</v>
      </c>
      <c r="C2" s="20" t="s">
        <v>27</v>
      </c>
      <c r="D2" s="21" t="s">
        <v>53</v>
      </c>
      <c r="E2" s="21" t="s">
        <v>55</v>
      </c>
      <c r="F2" s="14" t="s">
        <v>26</v>
      </c>
      <c r="G2" s="14" t="s">
        <v>30</v>
      </c>
      <c r="H2" s="14" t="s">
        <v>29</v>
      </c>
      <c r="I2" s="15" t="s">
        <v>28</v>
      </c>
      <c r="K2" s="14" t="s">
        <v>54</v>
      </c>
      <c r="L2" s="14" t="s">
        <v>25</v>
      </c>
      <c r="M2" s="20" t="s">
        <v>27</v>
      </c>
      <c r="N2" s="21" t="s">
        <v>53</v>
      </c>
      <c r="O2" s="21" t="s">
        <v>55</v>
      </c>
      <c r="P2" s="14" t="s">
        <v>26</v>
      </c>
      <c r="Q2" s="14" t="s">
        <v>30</v>
      </c>
      <c r="R2" s="14" t="s">
        <v>29</v>
      </c>
      <c r="S2" s="15" t="s">
        <v>28</v>
      </c>
      <c r="T2" s="12" t="s">
        <v>23</v>
      </c>
      <c r="U2" s="13">
        <f>997</f>
        <v>997</v>
      </c>
      <c r="V2" t="s">
        <v>38</v>
      </c>
    </row>
    <row r="3" spans="1:22">
      <c r="A3" s="2">
        <v>11.92</v>
      </c>
      <c r="B3">
        <v>23.45</v>
      </c>
      <c r="C3" s="2">
        <v>4.6500000000000004</v>
      </c>
      <c r="D3" s="2">
        <v>-36.6</v>
      </c>
      <c r="E3" s="2">
        <v>0</v>
      </c>
      <c r="F3" s="2">
        <f>C3/(B3*$U$3)</f>
        <v>0.99147121535181237</v>
      </c>
      <c r="G3" s="1">
        <f>(D3/($U$2*(B3^2)*($U$3^4)))</f>
        <v>-4.1723453693124593E-2</v>
      </c>
      <c r="H3" s="1">
        <f>10*((E3)/($U$2*(B3^2)*($U$3^5)))</f>
        <v>0</v>
      </c>
      <c r="I3" s="1" t="e">
        <f>(G3/(H3/10))*(F3/(2*PI()))</f>
        <v>#DIV/0!</v>
      </c>
      <c r="K3" s="2">
        <v>11.92</v>
      </c>
      <c r="L3">
        <v>23.45</v>
      </c>
      <c r="M3" s="2">
        <v>4.6500000000000004</v>
      </c>
      <c r="N3" s="2">
        <v>-31.7</v>
      </c>
      <c r="O3" s="2">
        <v>0</v>
      </c>
      <c r="P3" s="2">
        <f>M3/(L3*$U$3)</f>
        <v>0.99147121535181237</v>
      </c>
      <c r="Q3" s="1">
        <f>N3/($U$2*(L3^2)*($U$3^4))</f>
        <v>-3.6137526832569662E-2</v>
      </c>
      <c r="R3" s="1">
        <f>10*((O3)/($U$2*(L3^2)*($U$3^5)))</f>
        <v>0</v>
      </c>
      <c r="S3" s="1" t="e">
        <f>(Q3/(R3/10))*(P3/(2*PI()))</f>
        <v>#DIV/0!</v>
      </c>
      <c r="T3" s="12" t="s">
        <v>24</v>
      </c>
      <c r="U3" s="13">
        <f>0.2</f>
        <v>0.2</v>
      </c>
    </row>
    <row r="4" spans="1:22">
      <c r="A4" s="2">
        <v>11.7</v>
      </c>
      <c r="B4">
        <v>23.45</v>
      </c>
      <c r="C4" s="2">
        <v>4.57</v>
      </c>
      <c r="D4" s="2">
        <v>-29.3</v>
      </c>
      <c r="E4" s="2">
        <v>0.2</v>
      </c>
      <c r="F4" s="2">
        <f t="shared" ref="F4:F24" si="0">C4/(B4*$U$3)</f>
        <v>0.97441364605543712</v>
      </c>
      <c r="G4" s="1">
        <f t="shared" ref="G4:G24" si="1">(D4/($U$2*(B4^2)*($U$3^4)))</f>
        <v>-3.3401562655971329E-2</v>
      </c>
      <c r="H4" s="1">
        <f t="shared" ref="H4:H24" si="2">10*((E4)/($U$2*(B4^2)*($U$3^5)))</f>
        <v>1.1399850735826389E-2</v>
      </c>
      <c r="I4" s="1">
        <f t="shared" ref="I4:I24" si="3">(G4/(H4/10))*(F4/(2*PI()))</f>
        <v>-4.5439245277074383</v>
      </c>
      <c r="K4" s="2">
        <v>11.7</v>
      </c>
      <c r="L4">
        <v>23.45</v>
      </c>
      <c r="M4" s="2">
        <v>4.57</v>
      </c>
      <c r="N4" s="2">
        <v>-24.8</v>
      </c>
      <c r="O4" s="2">
        <v>0.2</v>
      </c>
      <c r="P4" s="2">
        <f t="shared" ref="P4:P24" si="4">M4/(L4*$U$3)</f>
        <v>0.97441364605543712</v>
      </c>
      <c r="Q4" s="1">
        <f t="shared" ref="Q4:Q24" si="5">N4/($U$2*(L4^2)*($U$3^4))</f>
        <v>-2.8271629824849452E-2</v>
      </c>
      <c r="R4" s="1">
        <f t="shared" ref="R4:R24" si="6">10*((O4)/($U$2*(L4^2)*($U$3^5)))</f>
        <v>1.1399850735826389E-2</v>
      </c>
      <c r="S4" s="1">
        <f t="shared" ref="S4:S24" si="7">(Q4/(R4/10))*(P4/(2*PI()))</f>
        <v>-3.8460521599708004</v>
      </c>
    </row>
    <row r="5" spans="1:22">
      <c r="A5" s="2">
        <v>11.5</v>
      </c>
      <c r="B5">
        <v>23.45</v>
      </c>
      <c r="C5" s="2">
        <v>4.5</v>
      </c>
      <c r="D5" s="2">
        <v>-23.3</v>
      </c>
      <c r="E5" s="2">
        <v>0.4</v>
      </c>
      <c r="F5" s="2">
        <f t="shared" si="0"/>
        <v>0.95948827292110861</v>
      </c>
      <c r="G5" s="1">
        <f t="shared" si="1"/>
        <v>-2.6561652214475494E-2</v>
      </c>
      <c r="H5" s="1">
        <f t="shared" si="2"/>
        <v>2.2799701471652778E-2</v>
      </c>
      <c r="I5" s="1">
        <f t="shared" si="3"/>
        <v>-1.7790400621732656</v>
      </c>
      <c r="K5" s="2">
        <v>11.5</v>
      </c>
      <c r="L5">
        <v>23.45</v>
      </c>
      <c r="M5" s="2">
        <v>4.5</v>
      </c>
      <c r="N5" s="2">
        <v>-19</v>
      </c>
      <c r="O5" s="2">
        <v>0.3</v>
      </c>
      <c r="P5" s="2">
        <f t="shared" si="4"/>
        <v>0.95948827292110861</v>
      </c>
      <c r="Q5" s="1">
        <f t="shared" si="5"/>
        <v>-2.1659716398070145E-2</v>
      </c>
      <c r="R5" s="1">
        <f t="shared" si="6"/>
        <v>1.7099776103739583E-2</v>
      </c>
      <c r="S5" s="1">
        <f t="shared" si="7"/>
        <v>-1.9342924853386008</v>
      </c>
    </row>
    <row r="6" spans="1:22">
      <c r="A6" s="2">
        <v>11.3</v>
      </c>
      <c r="B6">
        <v>23.45</v>
      </c>
      <c r="C6" s="2">
        <v>4.43</v>
      </c>
      <c r="D6" s="2">
        <v>-17.3</v>
      </c>
      <c r="E6" s="2">
        <v>0.5</v>
      </c>
      <c r="F6" s="2">
        <f t="shared" si="0"/>
        <v>0.94456289978678021</v>
      </c>
      <c r="G6" s="1">
        <f t="shared" si="1"/>
        <v>-1.9721741772979657E-2</v>
      </c>
      <c r="H6" s="1">
        <f t="shared" si="2"/>
        <v>2.8499626839565972E-2</v>
      </c>
      <c r="I6" s="1">
        <f t="shared" si="3"/>
        <v>-1.0402964335709823</v>
      </c>
      <c r="K6" s="2">
        <v>11.3</v>
      </c>
      <c r="L6">
        <v>23.45</v>
      </c>
      <c r="M6" s="2">
        <v>4.43</v>
      </c>
      <c r="N6" s="2">
        <v>-6</v>
      </c>
      <c r="O6" s="2">
        <v>0.7</v>
      </c>
      <c r="P6" s="2">
        <f t="shared" si="4"/>
        <v>0.94456289978678021</v>
      </c>
      <c r="Q6" s="1">
        <f t="shared" si="5"/>
        <v>-6.8399104414958349E-3</v>
      </c>
      <c r="R6" s="1">
        <f t="shared" si="6"/>
        <v>3.9899477575392361E-2</v>
      </c>
      <c r="S6" s="1">
        <f t="shared" si="7"/>
        <v>-0.25771175067819552</v>
      </c>
    </row>
    <row r="7" spans="1:22">
      <c r="A7" s="2">
        <v>11</v>
      </c>
      <c r="B7">
        <v>23.45</v>
      </c>
      <c r="C7" s="2">
        <v>4.33</v>
      </c>
      <c r="D7" s="2">
        <v>-8.1999999999999993</v>
      </c>
      <c r="E7" s="2">
        <v>0.7</v>
      </c>
      <c r="F7" s="2">
        <f t="shared" si="0"/>
        <v>0.92324093816631125</v>
      </c>
      <c r="G7" s="1">
        <f t="shared" si="1"/>
        <v>-9.3478776033776405E-3</v>
      </c>
      <c r="H7" s="1">
        <f t="shared" si="2"/>
        <v>3.9899477575392361E-2</v>
      </c>
      <c r="I7" s="1">
        <f t="shared" si="3"/>
        <v>-0.34425558388186644</v>
      </c>
      <c r="K7" s="2">
        <v>11</v>
      </c>
      <c r="L7">
        <v>23.45</v>
      </c>
      <c r="M7" s="2">
        <v>4.33</v>
      </c>
      <c r="N7" s="2">
        <v>3</v>
      </c>
      <c r="O7" s="2">
        <v>1</v>
      </c>
      <c r="P7" s="2">
        <f t="shared" si="4"/>
        <v>0.92324093816631125</v>
      </c>
      <c r="Q7" s="1">
        <f t="shared" si="5"/>
        <v>3.4199552207479175E-3</v>
      </c>
      <c r="R7" s="1">
        <f t="shared" si="6"/>
        <v>5.6999253679131945E-2</v>
      </c>
      <c r="S7" s="1">
        <f t="shared" si="7"/>
        <v>8.8163015384380414E-2</v>
      </c>
    </row>
    <row r="8" spans="1:22">
      <c r="A8" s="2">
        <v>10.74</v>
      </c>
      <c r="B8">
        <v>23.45</v>
      </c>
      <c r="C8" s="2">
        <v>4.226</v>
      </c>
      <c r="D8" s="2">
        <v>-1</v>
      </c>
      <c r="E8" s="2">
        <v>0.8</v>
      </c>
      <c r="F8" s="2">
        <f t="shared" si="0"/>
        <v>0.90106609808102334</v>
      </c>
      <c r="G8" s="1">
        <f t="shared" si="1"/>
        <v>-1.1399850735826392E-3</v>
      </c>
      <c r="H8" s="1">
        <f t="shared" si="2"/>
        <v>4.5599402943305556E-2</v>
      </c>
      <c r="I8" s="1">
        <f t="shared" si="3"/>
        <v>-3.5852280890530372E-2</v>
      </c>
      <c r="K8" s="2">
        <v>10.74</v>
      </c>
      <c r="L8">
        <v>23.45</v>
      </c>
      <c r="M8" s="2">
        <v>4.226</v>
      </c>
      <c r="N8" s="2">
        <v>10.7</v>
      </c>
      <c r="O8" s="2">
        <v>1.2</v>
      </c>
      <c r="P8" s="2">
        <f t="shared" si="4"/>
        <v>0.90106609808102334</v>
      </c>
      <c r="Q8" s="1">
        <f t="shared" si="5"/>
        <v>1.2197840287334238E-2</v>
      </c>
      <c r="R8" s="1">
        <f t="shared" si="6"/>
        <v>6.8399104414958334E-2</v>
      </c>
      <c r="S8" s="1">
        <f t="shared" si="7"/>
        <v>0.25574627035244996</v>
      </c>
    </row>
    <row r="9" spans="1:22">
      <c r="A9" s="2">
        <v>10.5</v>
      </c>
      <c r="B9">
        <v>23.45</v>
      </c>
      <c r="C9" s="2">
        <v>4.13</v>
      </c>
      <c r="D9" s="2">
        <v>5.2</v>
      </c>
      <c r="E9" s="2">
        <v>1</v>
      </c>
      <c r="F9" s="2">
        <f t="shared" si="0"/>
        <v>0.88059701492537301</v>
      </c>
      <c r="G9" s="1">
        <f t="shared" si="1"/>
        <v>5.9279223826297243E-3</v>
      </c>
      <c r="H9" s="1">
        <f t="shared" si="2"/>
        <v>5.6999253679131945E-2</v>
      </c>
      <c r="I9" s="1">
        <f t="shared" si="3"/>
        <v>0.14575742250923432</v>
      </c>
      <c r="K9" s="2">
        <v>10.5</v>
      </c>
      <c r="L9">
        <v>23.45</v>
      </c>
      <c r="M9" s="2">
        <v>4.13</v>
      </c>
      <c r="N9" s="2">
        <v>16.8</v>
      </c>
      <c r="O9" s="2">
        <v>1.4</v>
      </c>
      <c r="P9" s="2">
        <f t="shared" si="4"/>
        <v>0.88059701492537301</v>
      </c>
      <c r="Q9" s="1">
        <f t="shared" si="5"/>
        <v>1.9151749236188339E-2</v>
      </c>
      <c r="R9" s="1">
        <f t="shared" si="6"/>
        <v>7.9798955150784723E-2</v>
      </c>
      <c r="S9" s="1">
        <f t="shared" si="7"/>
        <v>0.33636328271361771</v>
      </c>
    </row>
    <row r="10" spans="1:22">
      <c r="A10" s="2">
        <v>10.25</v>
      </c>
      <c r="B10">
        <v>23.45</v>
      </c>
      <c r="C10" s="2">
        <v>4.03</v>
      </c>
      <c r="D10" s="2">
        <v>11.4</v>
      </c>
      <c r="E10" s="2">
        <v>1.2</v>
      </c>
      <c r="F10" s="2">
        <f t="shared" si="0"/>
        <v>0.85927505330490406</v>
      </c>
      <c r="G10" s="1">
        <f t="shared" si="1"/>
        <v>1.2995829838842086E-2</v>
      </c>
      <c r="H10" s="1">
        <f t="shared" si="2"/>
        <v>6.8399104414958334E-2</v>
      </c>
      <c r="I10" s="1">
        <f t="shared" si="3"/>
        <v>0.25983995719715203</v>
      </c>
      <c r="K10" s="2">
        <v>10.25</v>
      </c>
      <c r="L10">
        <v>23.45</v>
      </c>
      <c r="M10" s="2">
        <v>4.03</v>
      </c>
      <c r="N10" s="2">
        <v>23.1</v>
      </c>
      <c r="O10" s="2">
        <v>1.6</v>
      </c>
      <c r="P10" s="2">
        <f t="shared" si="4"/>
        <v>0.85927505330490406</v>
      </c>
      <c r="Q10" s="1">
        <f t="shared" si="5"/>
        <v>2.6333655199758967E-2</v>
      </c>
      <c r="R10" s="1">
        <f t="shared" si="6"/>
        <v>9.1198805886611112E-2</v>
      </c>
      <c r="S10" s="1">
        <f t="shared" si="7"/>
        <v>0.39488835600356664</v>
      </c>
    </row>
    <row r="11" spans="1:22">
      <c r="A11" s="2">
        <v>10</v>
      </c>
      <c r="B11">
        <v>23.45</v>
      </c>
      <c r="C11" s="2">
        <v>3.93</v>
      </c>
      <c r="D11" s="2">
        <v>17.2</v>
      </c>
      <c r="E11" s="2">
        <v>1.4</v>
      </c>
      <c r="F11" s="2">
        <f t="shared" si="0"/>
        <v>0.83795309168443488</v>
      </c>
      <c r="G11" s="1">
        <f t="shared" si="1"/>
        <v>1.9607743265621393E-2</v>
      </c>
      <c r="H11" s="1">
        <f t="shared" si="2"/>
        <v>7.9798955150784723E-2</v>
      </c>
      <c r="I11" s="1">
        <f t="shared" si="3"/>
        <v>0.3276953254108973</v>
      </c>
      <c r="K11" s="2">
        <v>10</v>
      </c>
      <c r="L11">
        <v>23.45</v>
      </c>
      <c r="M11" s="2">
        <v>3.93</v>
      </c>
      <c r="N11" s="2">
        <v>30.3</v>
      </c>
      <c r="O11" s="2">
        <v>1.8</v>
      </c>
      <c r="P11" s="2">
        <f t="shared" si="4"/>
        <v>0.83795309168443488</v>
      </c>
      <c r="Q11" s="1">
        <f t="shared" si="5"/>
        <v>3.4541547729553965E-2</v>
      </c>
      <c r="R11" s="1">
        <f t="shared" si="6"/>
        <v>0.10259865662243751</v>
      </c>
      <c r="S11" s="1">
        <f t="shared" si="7"/>
        <v>0.44899340128973714</v>
      </c>
    </row>
    <row r="12" spans="1:22">
      <c r="A12" s="2">
        <v>9.75</v>
      </c>
      <c r="B12">
        <v>23.45</v>
      </c>
      <c r="C12" s="2">
        <v>3.84</v>
      </c>
      <c r="D12" s="2">
        <v>23.4</v>
      </c>
      <c r="E12" s="2">
        <v>1.5</v>
      </c>
      <c r="F12" s="2">
        <f t="shared" si="0"/>
        <v>0.81876332622601267</v>
      </c>
      <c r="G12" s="1">
        <f t="shared" si="1"/>
        <v>2.6675650721833755E-2</v>
      </c>
      <c r="H12" s="1">
        <f t="shared" si="2"/>
        <v>8.5498880518697917E-2</v>
      </c>
      <c r="I12" s="1">
        <f t="shared" si="3"/>
        <v>0.40656791944464382</v>
      </c>
      <c r="K12" s="2">
        <v>9.75</v>
      </c>
      <c r="L12">
        <v>23.45</v>
      </c>
      <c r="M12" s="2">
        <v>3.84</v>
      </c>
      <c r="N12" s="2">
        <v>37.5</v>
      </c>
      <c r="O12" s="2">
        <v>2</v>
      </c>
      <c r="P12" s="2">
        <f t="shared" si="4"/>
        <v>0.81876332622601267</v>
      </c>
      <c r="Q12" s="1">
        <f t="shared" si="5"/>
        <v>4.2749440259348966E-2</v>
      </c>
      <c r="R12" s="1">
        <f t="shared" si="6"/>
        <v>0.11399850735826389</v>
      </c>
      <c r="S12" s="1">
        <f t="shared" si="7"/>
        <v>0.48866336471711996</v>
      </c>
    </row>
    <row r="13" spans="1:22">
      <c r="A13" s="2">
        <v>9.5</v>
      </c>
      <c r="B13">
        <v>23.45</v>
      </c>
      <c r="C13" s="2">
        <v>3.74</v>
      </c>
      <c r="D13" s="2">
        <v>30</v>
      </c>
      <c r="E13" s="2">
        <v>1.7</v>
      </c>
      <c r="F13" s="2">
        <f t="shared" si="0"/>
        <v>0.79744136460554371</v>
      </c>
      <c r="G13" s="1">
        <f t="shared" si="1"/>
        <v>3.4199552207479174E-2</v>
      </c>
      <c r="H13" s="1">
        <f t="shared" si="2"/>
        <v>9.6898731254524306E-2</v>
      </c>
      <c r="I13" s="1">
        <f t="shared" si="3"/>
        <v>0.44794141765736006</v>
      </c>
      <c r="K13" s="2">
        <v>9.5</v>
      </c>
      <c r="L13">
        <v>23.45</v>
      </c>
      <c r="M13" s="2">
        <v>3.74</v>
      </c>
      <c r="N13" s="2">
        <v>43.4</v>
      </c>
      <c r="O13" s="2">
        <v>2.1</v>
      </c>
      <c r="P13" s="2">
        <f t="shared" si="4"/>
        <v>0.79744136460554371</v>
      </c>
      <c r="Q13" s="1">
        <f t="shared" si="5"/>
        <v>4.947535219348654E-2</v>
      </c>
      <c r="R13" s="1">
        <f t="shared" si="6"/>
        <v>0.11969843272617708</v>
      </c>
      <c r="S13" s="1">
        <f t="shared" si="7"/>
        <v>0.52458917134539718</v>
      </c>
    </row>
    <row r="14" spans="1:22">
      <c r="A14" s="2">
        <v>9.25</v>
      </c>
      <c r="B14">
        <v>23.45</v>
      </c>
      <c r="C14" s="2">
        <v>3.64</v>
      </c>
      <c r="D14" s="2">
        <v>36.200000000000003</v>
      </c>
      <c r="E14" s="2">
        <v>1.9</v>
      </c>
      <c r="F14" s="2">
        <f t="shared" si="0"/>
        <v>0.77611940298507454</v>
      </c>
      <c r="G14" s="1">
        <f t="shared" si="1"/>
        <v>4.1267459663691539E-2</v>
      </c>
      <c r="H14" s="1">
        <f t="shared" si="2"/>
        <v>0.1082985819903507</v>
      </c>
      <c r="I14" s="1">
        <f t="shared" si="3"/>
        <v>0.47068855440091728</v>
      </c>
      <c r="K14" s="2">
        <v>9.25</v>
      </c>
      <c r="L14">
        <v>23.45</v>
      </c>
      <c r="M14" s="2">
        <v>3.64</v>
      </c>
      <c r="N14" s="2">
        <v>49.5</v>
      </c>
      <c r="O14" s="2">
        <v>2.2999999999999998</v>
      </c>
      <c r="P14" s="2">
        <f t="shared" si="4"/>
        <v>0.77611940298507454</v>
      </c>
      <c r="Q14" s="1">
        <f t="shared" si="5"/>
        <v>5.6429261142340641E-2</v>
      </c>
      <c r="R14" s="1">
        <f t="shared" si="6"/>
        <v>0.13109828346200347</v>
      </c>
      <c r="S14" s="1">
        <f t="shared" si="7"/>
        <v>0.53168698704547523</v>
      </c>
    </row>
    <row r="15" spans="1:22">
      <c r="A15" s="2">
        <v>9</v>
      </c>
      <c r="B15">
        <v>23.45</v>
      </c>
      <c r="C15" s="2">
        <v>3.54</v>
      </c>
      <c r="D15" s="2">
        <v>42.2</v>
      </c>
      <c r="E15" s="2">
        <v>2</v>
      </c>
      <c r="F15" s="2">
        <f t="shared" si="0"/>
        <v>0.75479744136460547</v>
      </c>
      <c r="G15" s="1">
        <f t="shared" si="1"/>
        <v>4.8107370105187376E-2</v>
      </c>
      <c r="H15" s="1">
        <f t="shared" si="2"/>
        <v>0.11399850735826389</v>
      </c>
      <c r="I15" s="1">
        <f t="shared" si="3"/>
        <v>0.50694751894695234</v>
      </c>
      <c r="K15" s="2">
        <v>9</v>
      </c>
      <c r="L15">
        <v>23.45</v>
      </c>
      <c r="M15" s="2">
        <v>3.54</v>
      </c>
      <c r="N15" s="2">
        <v>55.8</v>
      </c>
      <c r="O15" s="2">
        <v>2.4</v>
      </c>
      <c r="P15" s="2">
        <f t="shared" si="4"/>
        <v>0.75479744136460547</v>
      </c>
      <c r="Q15" s="1">
        <f t="shared" si="5"/>
        <v>6.3611167105911262E-2</v>
      </c>
      <c r="R15" s="1">
        <f t="shared" si="6"/>
        <v>0.13679820882991667</v>
      </c>
      <c r="S15" s="1">
        <f>(Q15/(R15/10))*(P15/(2*PI()))</f>
        <v>0.55860330879225795</v>
      </c>
    </row>
    <row r="16" spans="1:22">
      <c r="A16" s="2">
        <v>8.5</v>
      </c>
      <c r="B16">
        <v>23.45</v>
      </c>
      <c r="C16" s="2">
        <v>3.34</v>
      </c>
      <c r="D16" s="2">
        <v>53.9</v>
      </c>
      <c r="E16" s="2">
        <v>2.2999999999999998</v>
      </c>
      <c r="F16" s="2">
        <f t="shared" si="0"/>
        <v>0.71215351812366734</v>
      </c>
      <c r="G16" s="1">
        <f t="shared" si="1"/>
        <v>6.1445195466104247E-2</v>
      </c>
      <c r="H16" s="1">
        <f t="shared" si="2"/>
        <v>0.13109828346200347</v>
      </c>
      <c r="I16" s="1">
        <f t="shared" si="3"/>
        <v>0.53123255372321421</v>
      </c>
      <c r="K16" s="2">
        <v>8.5</v>
      </c>
      <c r="L16">
        <v>23.45</v>
      </c>
      <c r="M16" s="2">
        <v>3.34</v>
      </c>
      <c r="N16" s="2">
        <v>67.599999999999994</v>
      </c>
      <c r="O16" s="2">
        <v>2.7</v>
      </c>
      <c r="P16" s="2">
        <f t="shared" si="4"/>
        <v>0.71215351812366734</v>
      </c>
      <c r="Q16" s="1">
        <f t="shared" si="5"/>
        <v>7.7062990974186396E-2</v>
      </c>
      <c r="R16" s="1">
        <f t="shared" si="6"/>
        <v>0.15389798493365625</v>
      </c>
      <c r="S16" s="1">
        <f t="shared" si="7"/>
        <v>0.56755333919387985</v>
      </c>
    </row>
    <row r="17" spans="1:22">
      <c r="A17" s="2">
        <v>8</v>
      </c>
      <c r="B17">
        <v>23.45</v>
      </c>
      <c r="C17" s="2">
        <v>3.14</v>
      </c>
      <c r="D17" s="2">
        <v>64.900000000000006</v>
      </c>
      <c r="E17" s="2">
        <v>2.6</v>
      </c>
      <c r="F17" s="2">
        <f t="shared" si="0"/>
        <v>0.66950959488272921</v>
      </c>
      <c r="G17" s="1">
        <f t="shared" si="1"/>
        <v>7.3985031275513286E-2</v>
      </c>
      <c r="H17" s="1">
        <f t="shared" si="2"/>
        <v>0.14819805956574306</v>
      </c>
      <c r="I17" s="1">
        <f t="shared" si="3"/>
        <v>0.53195914766155472</v>
      </c>
      <c r="K17" s="2">
        <v>8</v>
      </c>
      <c r="L17">
        <v>23.45</v>
      </c>
      <c r="M17" s="2">
        <v>3.14</v>
      </c>
      <c r="N17" s="2">
        <v>79</v>
      </c>
      <c r="O17" s="2">
        <v>3</v>
      </c>
      <c r="P17" s="2">
        <f t="shared" si="4"/>
        <v>0.66950959488272921</v>
      </c>
      <c r="Q17" s="1">
        <f t="shared" si="5"/>
        <v>9.005882081302849E-2</v>
      </c>
      <c r="R17" s="1">
        <f t="shared" si="6"/>
        <v>0.17099776103739583</v>
      </c>
      <c r="S17" s="1">
        <f>(Q17/(R17/10))*(P17/(2*PI()))</f>
        <v>0.56119367709133716</v>
      </c>
    </row>
    <row r="18" spans="1:22">
      <c r="A18" s="2">
        <v>7.5</v>
      </c>
      <c r="B18">
        <v>23.45</v>
      </c>
      <c r="C18" s="2">
        <v>2.95</v>
      </c>
      <c r="D18" s="2">
        <v>75.5</v>
      </c>
      <c r="E18" s="2">
        <v>2.8</v>
      </c>
      <c r="F18" s="2">
        <f t="shared" si="0"/>
        <v>0.62899786780383793</v>
      </c>
      <c r="G18" s="1">
        <f t="shared" si="1"/>
        <v>8.6068873055489256E-2</v>
      </c>
      <c r="H18" s="1">
        <f t="shared" si="2"/>
        <v>0.15959791030156945</v>
      </c>
      <c r="I18" s="1">
        <f t="shared" si="3"/>
        <v>0.53986878921934811</v>
      </c>
      <c r="K18" s="2">
        <v>7.5</v>
      </c>
      <c r="L18">
        <v>23.45</v>
      </c>
      <c r="M18" s="2">
        <v>2.95</v>
      </c>
      <c r="N18" s="2">
        <v>89.6</v>
      </c>
      <c r="O18" s="2">
        <v>3.3</v>
      </c>
      <c r="P18" s="2">
        <f t="shared" si="4"/>
        <v>0.62899786780383793</v>
      </c>
      <c r="Q18" s="1">
        <f t="shared" si="5"/>
        <v>0.10214266259300446</v>
      </c>
      <c r="R18" s="1">
        <f t="shared" si="6"/>
        <v>0.18809753714113542</v>
      </c>
      <c r="S18" s="1">
        <f t="shared" si="7"/>
        <v>0.54361742660786694</v>
      </c>
    </row>
    <row r="19" spans="1:22">
      <c r="A19" s="2">
        <v>7</v>
      </c>
      <c r="B19">
        <v>23.45</v>
      </c>
      <c r="C19" s="2">
        <v>2.75</v>
      </c>
      <c r="D19" s="2">
        <v>86.6</v>
      </c>
      <c r="E19" s="2">
        <v>3</v>
      </c>
      <c r="F19" s="2">
        <f t="shared" si="0"/>
        <v>0.58635394456289969</v>
      </c>
      <c r="G19" s="1">
        <f t="shared" si="1"/>
        <v>9.8722707372256552E-2</v>
      </c>
      <c r="H19" s="1">
        <f t="shared" si="2"/>
        <v>0.17099776103739583</v>
      </c>
      <c r="I19" s="1">
        <f t="shared" si="3"/>
        <v>0.53877398290454692</v>
      </c>
      <c r="K19" s="2">
        <v>7</v>
      </c>
      <c r="L19">
        <v>23.45</v>
      </c>
      <c r="M19" s="2">
        <v>2.75</v>
      </c>
      <c r="N19" s="2">
        <v>100.7</v>
      </c>
      <c r="O19" s="2">
        <v>3.5</v>
      </c>
      <c r="P19" s="2">
        <f t="shared" si="4"/>
        <v>0.58635394456289969</v>
      </c>
      <c r="Q19" s="1">
        <f t="shared" si="5"/>
        <v>0.11479649690977177</v>
      </c>
      <c r="R19" s="1">
        <f t="shared" si="6"/>
        <v>0.19949738787696181</v>
      </c>
      <c r="S19" s="1">
        <f t="shared" si="7"/>
        <v>0.53699643759638283</v>
      </c>
    </row>
    <row r="20" spans="1:22">
      <c r="A20" s="2">
        <v>6</v>
      </c>
      <c r="B20">
        <v>23.45</v>
      </c>
      <c r="C20" s="2">
        <v>2.36</v>
      </c>
      <c r="D20" s="2">
        <v>107.1</v>
      </c>
      <c r="E20" s="2">
        <v>3.4</v>
      </c>
      <c r="F20" s="2">
        <f t="shared" si="0"/>
        <v>0.50319829424307028</v>
      </c>
      <c r="G20" s="1">
        <f t="shared" si="1"/>
        <v>0.12209240138070065</v>
      </c>
      <c r="H20" s="1">
        <f t="shared" si="2"/>
        <v>0.19379746250904861</v>
      </c>
      <c r="I20" s="1">
        <f t="shared" si="3"/>
        <v>0.50454492407042639</v>
      </c>
      <c r="K20" s="2">
        <v>6</v>
      </c>
      <c r="L20">
        <v>23.45</v>
      </c>
      <c r="M20" s="2">
        <v>2.36</v>
      </c>
      <c r="N20" s="2">
        <v>121</v>
      </c>
      <c r="O20" s="2">
        <v>3.9</v>
      </c>
      <c r="P20" s="2">
        <f t="shared" si="4"/>
        <v>0.50319829424307028</v>
      </c>
      <c r="Q20" s="1">
        <f t="shared" si="5"/>
        <v>0.13793819390349935</v>
      </c>
      <c r="R20" s="1">
        <f t="shared" si="6"/>
        <v>0.22229708934861458</v>
      </c>
      <c r="S20" s="1">
        <f t="shared" si="7"/>
        <v>0.49694697446090025</v>
      </c>
    </row>
    <row r="21" spans="1:22">
      <c r="A21" s="2">
        <v>5</v>
      </c>
      <c r="B21">
        <v>23.45</v>
      </c>
      <c r="C21" s="2">
        <v>1.96</v>
      </c>
      <c r="D21" s="2">
        <v>126.3</v>
      </c>
      <c r="E21" s="2">
        <v>3.7</v>
      </c>
      <c r="F21" s="2">
        <f t="shared" si="0"/>
        <v>0.41791044776119401</v>
      </c>
      <c r="G21" s="1">
        <f t="shared" si="1"/>
        <v>0.14398011479348732</v>
      </c>
      <c r="H21" s="1">
        <f t="shared" si="2"/>
        <v>0.2108972386127882</v>
      </c>
      <c r="I21" s="1">
        <f t="shared" si="3"/>
        <v>0.45408272751123735</v>
      </c>
      <c r="K21" s="2">
        <v>5</v>
      </c>
      <c r="L21">
        <v>23.45</v>
      </c>
      <c r="M21" s="2">
        <v>1.96</v>
      </c>
      <c r="N21" s="2">
        <v>140.30000000000001</v>
      </c>
      <c r="O21" s="2">
        <v>4.2</v>
      </c>
      <c r="P21" s="2">
        <f t="shared" si="4"/>
        <v>0.41791044776119401</v>
      </c>
      <c r="Q21" s="1">
        <f t="shared" si="5"/>
        <v>0.15993990582364428</v>
      </c>
      <c r="R21" s="1">
        <f t="shared" si="6"/>
        <v>0.23939686545235417</v>
      </c>
      <c r="S21" s="1">
        <f t="shared" si="7"/>
        <v>0.44436693563767005</v>
      </c>
    </row>
    <row r="22" spans="1:22">
      <c r="A22" s="2">
        <v>4</v>
      </c>
      <c r="B22">
        <v>23.45</v>
      </c>
      <c r="C22" s="2">
        <v>1.57</v>
      </c>
      <c r="D22" s="2">
        <v>145.80000000000001</v>
      </c>
      <c r="E22" s="2">
        <v>4</v>
      </c>
      <c r="F22" s="2">
        <f t="shared" si="0"/>
        <v>0.3347547974413646</v>
      </c>
      <c r="G22" s="1">
        <f t="shared" si="1"/>
        <v>0.1662098237283488</v>
      </c>
      <c r="H22" s="1">
        <f t="shared" si="2"/>
        <v>0.22799701471652778</v>
      </c>
      <c r="I22" s="1">
        <f t="shared" si="3"/>
        <v>0.38839575056922609</v>
      </c>
      <c r="K22" s="2">
        <v>4</v>
      </c>
      <c r="L22">
        <v>23.45</v>
      </c>
      <c r="M22" s="2">
        <v>1.57</v>
      </c>
      <c r="N22" s="2">
        <v>159.19999999999999</v>
      </c>
      <c r="O22" s="2">
        <v>4.5</v>
      </c>
      <c r="P22" s="2">
        <f t="shared" si="4"/>
        <v>0.3347547974413646</v>
      </c>
      <c r="Q22" s="1">
        <f t="shared" si="5"/>
        <v>0.18148562371435614</v>
      </c>
      <c r="R22" s="1">
        <f t="shared" si="6"/>
        <v>0.25649664155609375</v>
      </c>
      <c r="S22" s="1">
        <f t="shared" si="7"/>
        <v>0.37697060503350577</v>
      </c>
    </row>
    <row r="23" spans="1:22">
      <c r="A23" s="2">
        <v>3</v>
      </c>
      <c r="B23">
        <v>23.45</v>
      </c>
      <c r="C23" s="2">
        <v>1.1499999999999999</v>
      </c>
      <c r="D23" s="2">
        <v>164.5</v>
      </c>
      <c r="E23" s="2">
        <v>4.3</v>
      </c>
      <c r="F23" s="2">
        <f t="shared" si="0"/>
        <v>0.24520255863539442</v>
      </c>
      <c r="G23" s="1">
        <f t="shared" si="1"/>
        <v>0.18752754460434415</v>
      </c>
      <c r="H23" s="1">
        <f t="shared" si="2"/>
        <v>0.24509679082026736</v>
      </c>
      <c r="I23" s="1">
        <f t="shared" si="3"/>
        <v>0.29858815252054649</v>
      </c>
      <c r="K23" s="2">
        <v>3</v>
      </c>
      <c r="L23">
        <v>23.45</v>
      </c>
      <c r="M23" s="2">
        <v>1.1499999999999999</v>
      </c>
      <c r="N23" s="2">
        <v>177.8</v>
      </c>
      <c r="O23" s="2">
        <v>4.8</v>
      </c>
      <c r="P23" s="2">
        <f t="shared" si="4"/>
        <v>0.24520255863539442</v>
      </c>
      <c r="Q23" s="1">
        <f t="shared" si="5"/>
        <v>0.20268934608299327</v>
      </c>
      <c r="R23" s="1">
        <f t="shared" si="6"/>
        <v>0.27359641765983334</v>
      </c>
      <c r="S23" s="1">
        <f t="shared" si="7"/>
        <v>0.28911168455934477</v>
      </c>
    </row>
    <row r="24" spans="1:22">
      <c r="A24" s="2">
        <v>2</v>
      </c>
      <c r="B24">
        <v>23.45</v>
      </c>
      <c r="C24" s="2">
        <v>0.75</v>
      </c>
      <c r="D24" s="2">
        <v>182.9</v>
      </c>
      <c r="E24" s="2">
        <v>4.5999999999999996</v>
      </c>
      <c r="F24" s="2">
        <f t="shared" si="0"/>
        <v>0.1599147121535181</v>
      </c>
      <c r="G24" s="1">
        <f t="shared" si="1"/>
        <v>0.20850326995826471</v>
      </c>
      <c r="H24" s="1">
        <f t="shared" si="2"/>
        <v>0.26219656692400695</v>
      </c>
      <c r="I24" s="1">
        <f t="shared" si="3"/>
        <v>0.2023925031856007</v>
      </c>
      <c r="K24" s="2">
        <v>2</v>
      </c>
      <c r="L24">
        <v>23.45</v>
      </c>
      <c r="M24" s="2">
        <v>0.75</v>
      </c>
      <c r="N24" s="2">
        <v>196.4</v>
      </c>
      <c r="O24" s="2">
        <v>5.0999999999999996</v>
      </c>
      <c r="P24" s="2">
        <f t="shared" si="4"/>
        <v>0.1599147121535181</v>
      </c>
      <c r="Q24" s="1">
        <f t="shared" si="5"/>
        <v>0.22389306845163034</v>
      </c>
      <c r="R24" s="1">
        <f t="shared" si="6"/>
        <v>0.29069619376357292</v>
      </c>
      <c r="S24" s="1">
        <f t="shared" si="7"/>
        <v>0.19602427457198202</v>
      </c>
    </row>
    <row r="25" spans="1:22">
      <c r="C25" s="2"/>
      <c r="D25" s="2"/>
      <c r="E25" s="2"/>
      <c r="F25" s="2"/>
      <c r="G25" s="2"/>
      <c r="H25" s="2"/>
      <c r="I25" s="2"/>
      <c r="K25" s="2"/>
      <c r="M25" s="2"/>
      <c r="N25" s="2"/>
      <c r="O25" s="2"/>
      <c r="P25" s="2"/>
      <c r="Q25" s="2"/>
    </row>
    <row r="26" spans="1:2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M26" s="2"/>
      <c r="N26" s="2"/>
      <c r="O26" s="2"/>
      <c r="P26" s="2"/>
      <c r="U26">
        <v>0.16</v>
      </c>
      <c r="V26">
        <f>U26*140</f>
        <v>22.400000000000002</v>
      </c>
    </row>
    <row r="27" spans="1:2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M27" s="2"/>
      <c r="N27" s="2"/>
      <c r="O27" s="2"/>
      <c r="P27" s="2"/>
      <c r="U27">
        <f>0.16*7</f>
        <v>1.1200000000000001</v>
      </c>
      <c r="V27">
        <f>U27*20</f>
        <v>22.400000000000002</v>
      </c>
    </row>
    <row r="28" spans="1:2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2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2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3" spans="1:8">
      <c r="A33" s="16" t="s">
        <v>14</v>
      </c>
      <c r="B33" s="16" t="s">
        <v>27</v>
      </c>
      <c r="C33" s="19" t="s">
        <v>25</v>
      </c>
      <c r="D33" s="16" t="s">
        <v>12</v>
      </c>
      <c r="E33" s="16" t="s">
        <v>13</v>
      </c>
      <c r="F33" s="22" t="s">
        <v>26</v>
      </c>
      <c r="G33" s="24"/>
    </row>
    <row r="34" spans="1:8">
      <c r="A34" s="9" t="s">
        <v>7</v>
      </c>
      <c r="B34" s="9">
        <v>3.94</v>
      </c>
      <c r="C34" s="3">
        <v>30.35</v>
      </c>
      <c r="D34" s="9">
        <v>148</v>
      </c>
      <c r="E34" s="9">
        <v>5.2</v>
      </c>
      <c r="F34">
        <f>B34/(C34*$U$3)</f>
        <v>0.64909390444810544</v>
      </c>
    </row>
    <row r="35" spans="1:8">
      <c r="A35" s="9" t="s">
        <v>8</v>
      </c>
      <c r="B35" s="9">
        <v>4.13</v>
      </c>
      <c r="C35" s="3">
        <v>32.03</v>
      </c>
      <c r="D35" s="9">
        <v>166</v>
      </c>
      <c r="E35" s="9">
        <v>5.8</v>
      </c>
      <c r="F35">
        <f t="shared" ref="F35:F52" si="8">B35/(C35*$U$3)</f>
        <v>0.64470808616921627</v>
      </c>
    </row>
    <row r="36" spans="1:8">
      <c r="A36" s="9" t="s">
        <v>11</v>
      </c>
      <c r="B36" s="9">
        <v>4.33</v>
      </c>
      <c r="C36" s="3">
        <v>33.92</v>
      </c>
      <c r="D36" s="9">
        <v>190</v>
      </c>
      <c r="E36" s="9">
        <v>6.6</v>
      </c>
      <c r="F36">
        <f t="shared" si="8"/>
        <v>0.63826650943396224</v>
      </c>
    </row>
    <row r="37" spans="1:8">
      <c r="A37" s="9" t="s">
        <v>10</v>
      </c>
      <c r="B37" s="9">
        <v>4.5</v>
      </c>
      <c r="C37" s="3">
        <v>35.81</v>
      </c>
      <c r="D37" s="9">
        <v>217.8</v>
      </c>
      <c r="E37" s="9">
        <v>7.5</v>
      </c>
      <c r="F37">
        <f t="shared" si="8"/>
        <v>0.62831611281764865</v>
      </c>
    </row>
    <row r="38" spans="1:8">
      <c r="A38" s="9" t="s">
        <v>9</v>
      </c>
      <c r="B38" s="9">
        <v>4.6500000000000004</v>
      </c>
      <c r="C38" s="3">
        <v>37.28</v>
      </c>
      <c r="D38" s="9">
        <v>240</v>
      </c>
      <c r="E38" s="9">
        <v>8.1999999999999993</v>
      </c>
      <c r="F38">
        <f t="shared" si="8"/>
        <v>0.62365879828326176</v>
      </c>
    </row>
    <row r="39" spans="1:8">
      <c r="A39" s="2"/>
      <c r="B39" s="2"/>
      <c r="D39" s="2"/>
      <c r="E39" s="2"/>
    </row>
    <row r="40" spans="1:8">
      <c r="A40" s="17" t="s">
        <v>15</v>
      </c>
      <c r="B40" s="11"/>
      <c r="C40" s="18" t="s">
        <v>25</v>
      </c>
      <c r="D40" s="17" t="s">
        <v>12</v>
      </c>
      <c r="E40" s="17" t="s">
        <v>13</v>
      </c>
    </row>
    <row r="41" spans="1:8">
      <c r="A41" s="9" t="s">
        <v>16</v>
      </c>
      <c r="B41" s="9">
        <v>3.94</v>
      </c>
      <c r="C41" s="3">
        <v>30.35</v>
      </c>
      <c r="D41" s="9">
        <v>123.3</v>
      </c>
      <c r="E41" s="9">
        <v>4.5</v>
      </c>
      <c r="F41">
        <f t="shared" si="8"/>
        <v>0.64909390444810544</v>
      </c>
      <c r="H41" s="23"/>
    </row>
    <row r="42" spans="1:8">
      <c r="A42" s="9" t="s">
        <v>17</v>
      </c>
      <c r="B42" s="9">
        <v>4.13</v>
      </c>
      <c r="C42" s="3">
        <v>32.03</v>
      </c>
      <c r="D42" s="9">
        <v>138.30000000000001</v>
      </c>
      <c r="E42" s="9">
        <v>5</v>
      </c>
      <c r="F42">
        <f t="shared" si="8"/>
        <v>0.64470808616921627</v>
      </c>
      <c r="H42" s="23"/>
    </row>
    <row r="43" spans="1:8">
      <c r="A43" s="9" t="s">
        <v>18</v>
      </c>
      <c r="B43" s="9">
        <v>4.33</v>
      </c>
      <c r="C43" s="3">
        <v>33.92</v>
      </c>
      <c r="D43" s="9">
        <v>159</v>
      </c>
      <c r="E43" s="9">
        <v>5.6</v>
      </c>
      <c r="F43">
        <f t="shared" si="8"/>
        <v>0.63826650943396224</v>
      </c>
      <c r="H43" s="23"/>
    </row>
    <row r="44" spans="1:8">
      <c r="A44" s="9" t="s">
        <v>10</v>
      </c>
      <c r="B44" s="9">
        <v>4.5</v>
      </c>
      <c r="C44" s="3">
        <v>35.81</v>
      </c>
      <c r="D44" s="9">
        <v>182.2</v>
      </c>
      <c r="E44" s="9">
        <v>6.3</v>
      </c>
      <c r="F44">
        <f t="shared" si="8"/>
        <v>0.62831611281764865</v>
      </c>
      <c r="H44" s="23"/>
    </row>
    <row r="45" spans="1:8">
      <c r="A45" s="9" t="s">
        <v>9</v>
      </c>
      <c r="B45" s="9">
        <v>4.6500000000000004</v>
      </c>
      <c r="C45" s="3">
        <v>37.28</v>
      </c>
      <c r="D45" s="9">
        <v>201.5</v>
      </c>
      <c r="E45" s="9">
        <v>6.9</v>
      </c>
      <c r="F45">
        <f t="shared" si="8"/>
        <v>0.62365879828326176</v>
      </c>
      <c r="H45" s="23"/>
    </row>
    <row r="46" spans="1:8">
      <c r="A46" s="2"/>
      <c r="B46" s="2"/>
      <c r="D46" s="2"/>
      <c r="E46" s="2"/>
    </row>
    <row r="47" spans="1:8" ht="15.6">
      <c r="A47" s="16" t="s">
        <v>19</v>
      </c>
      <c r="B47" s="16" t="s">
        <v>49</v>
      </c>
      <c r="C47" s="16" t="s">
        <v>52</v>
      </c>
      <c r="D47" s="16" t="s">
        <v>14</v>
      </c>
      <c r="E47" s="16" t="s">
        <v>51</v>
      </c>
      <c r="F47" s="22" t="s">
        <v>25</v>
      </c>
    </row>
    <row r="48" spans="1:8" ht="15.6">
      <c r="A48" s="9" t="s">
        <v>48</v>
      </c>
      <c r="B48" s="9">
        <v>3.94</v>
      </c>
      <c r="C48" s="10">
        <f>(E34/($U$2*(C34^2)*($U$3^5)))*10</f>
        <v>0.17694602715784494</v>
      </c>
      <c r="D48" s="9" t="s">
        <v>39</v>
      </c>
      <c r="E48" s="10">
        <f>D34/($U$2*(C34^2)*($U$3^4))</f>
        <v>0.10072312315138866</v>
      </c>
      <c r="F48">
        <f>(E48/(C48/10)*(F34/(2*PI())))</f>
        <v>0.58805240410433413</v>
      </c>
    </row>
    <row r="49" spans="1:6" ht="15.6">
      <c r="A49" s="9" t="s">
        <v>47</v>
      </c>
      <c r="B49" s="9">
        <v>4.13</v>
      </c>
      <c r="C49" s="10">
        <f>(E35/($U$2*(C35^2)*($U$3^5)))*10</f>
        <v>0.17720214702563841</v>
      </c>
      <c r="D49" s="9" t="s">
        <v>40</v>
      </c>
      <c r="E49" s="10">
        <f>D35/($U$2*(C35^2)*($U$3^4))</f>
        <v>0.10143295312502064</v>
      </c>
      <c r="F49">
        <f t="shared" ref="F49:F59" si="9">(E49/(C49/10)*(F35/(2*PI())))</f>
        <v>0.58734508534532082</v>
      </c>
    </row>
    <row r="50" spans="1:6" ht="15.6">
      <c r="A50" s="9" t="s">
        <v>46</v>
      </c>
      <c r="B50" s="9">
        <v>4.33</v>
      </c>
      <c r="C50" s="10">
        <f>(E36/($U$2*(C36^2)*($U$3^5)))*10</f>
        <v>0.17979893366910971</v>
      </c>
      <c r="D50" s="9" t="s">
        <v>41</v>
      </c>
      <c r="E50" s="10">
        <f>D36/($U$2*(C36^2)*($U$3^4))</f>
        <v>0.1035205981731238</v>
      </c>
      <c r="F50">
        <f t="shared" si="9"/>
        <v>0.58487337264911354</v>
      </c>
    </row>
    <row r="51" spans="1:6" ht="15.6">
      <c r="A51" s="9" t="s">
        <v>45</v>
      </c>
      <c r="B51" s="9">
        <v>4.5</v>
      </c>
      <c r="C51" s="10">
        <f>(E37/($U$2*(C37^2)*($U$3^5)))*10</f>
        <v>0.18331900220396374</v>
      </c>
      <c r="D51" s="9" t="s">
        <v>42</v>
      </c>
      <c r="E51" s="10">
        <f>D37/($U$2*(C37^2)*($U$3^4))</f>
        <v>0.10647167648006214</v>
      </c>
      <c r="F51">
        <f t="shared" si="9"/>
        <v>0.58079776496087365</v>
      </c>
    </row>
    <row r="52" spans="1:6" ht="15.6">
      <c r="A52" s="9" t="s">
        <v>44</v>
      </c>
      <c r="B52" s="9">
        <v>4.6500000000000004</v>
      </c>
      <c r="C52" s="10">
        <f>(E38/($U$2*(C38^2)*($U$3^5)))*10</f>
        <v>0.18493406179599034</v>
      </c>
      <c r="D52" s="9" t="s">
        <v>43</v>
      </c>
      <c r="E52" s="10">
        <f>D38/($U$2*(C38^2)*($U$3^4))</f>
        <v>0.10825408495375047</v>
      </c>
      <c r="F52">
        <f t="shared" si="9"/>
        <v>0.58102466663140906</v>
      </c>
    </row>
    <row r="53" spans="1:6">
      <c r="C53" s="10"/>
      <c r="E53" s="10"/>
    </row>
    <row r="54" spans="1:6" ht="15.6">
      <c r="A54" s="17" t="s">
        <v>15</v>
      </c>
      <c r="B54" s="17" t="s">
        <v>27</v>
      </c>
      <c r="C54" s="17" t="s">
        <v>50</v>
      </c>
      <c r="D54" s="17" t="s">
        <v>1</v>
      </c>
      <c r="E54" s="17" t="s">
        <v>51</v>
      </c>
      <c r="F54" s="17" t="s">
        <v>25</v>
      </c>
    </row>
    <row r="55" spans="1:6">
      <c r="A55" s="9" t="s">
        <v>31</v>
      </c>
      <c r="B55" s="9">
        <v>3.94</v>
      </c>
      <c r="C55" s="10">
        <f>(E41/($U$2*(C41^2)*($U$3^5)))*10</f>
        <v>0.15312636965582735</v>
      </c>
      <c r="D55" s="9" t="s">
        <v>20</v>
      </c>
      <c r="E55" s="10">
        <f>D41/($U$2*(C41^2)*($U$3^4))</f>
        <v>8.3913250571393386E-2</v>
      </c>
      <c r="F55">
        <f t="shared" si="9"/>
        <v>0.56611963876206439</v>
      </c>
    </row>
    <row r="56" spans="1:6">
      <c r="A56" s="9" t="s">
        <v>32</v>
      </c>
      <c r="B56" s="9">
        <v>4.13</v>
      </c>
      <c r="C56" s="10">
        <f>(E42/($U$2*(C42^2)*($U$3^5)))*10</f>
        <v>0.15276047157382625</v>
      </c>
      <c r="D56" s="9" t="s">
        <v>21</v>
      </c>
      <c r="E56" s="10">
        <f>D42/($U$2*(C42^2)*($U$3^4))</f>
        <v>8.4507092874640699E-2</v>
      </c>
      <c r="F56">
        <f t="shared" si="9"/>
        <v>0.56763010452878981</v>
      </c>
    </row>
    <row r="57" spans="1:6">
      <c r="A57" s="9" t="s">
        <v>33</v>
      </c>
      <c r="B57" s="9">
        <v>4.33</v>
      </c>
      <c r="C57" s="10">
        <f>(E43/($U$2*(C43^2)*($U$3^5)))*10</f>
        <v>0.15255667099197184</v>
      </c>
      <c r="D57" s="9" t="s">
        <v>36</v>
      </c>
      <c r="E57" s="10">
        <f>D43/($U$2*(C43^2)*($U$3^4))</f>
        <v>8.6630395313298331E-2</v>
      </c>
      <c r="F57">
        <f t="shared" si="9"/>
        <v>0.57684785456577048</v>
      </c>
    </row>
    <row r="58" spans="1:6">
      <c r="A58" s="9" t="s">
        <v>34</v>
      </c>
      <c r="B58" s="9">
        <v>4.5</v>
      </c>
      <c r="C58" s="10">
        <f>(E44/($U$2*(C44^2)*($U$3^5)))*10</f>
        <v>0.15398796185132954</v>
      </c>
      <c r="D58" s="9" t="s">
        <v>37</v>
      </c>
      <c r="E58" s="10">
        <f>D44/($U$2*(C44^2)*($U$3^4))</f>
        <v>8.9068592537499172E-2</v>
      </c>
      <c r="F58">
        <f t="shared" si="9"/>
        <v>0.57841047256040468</v>
      </c>
    </row>
    <row r="59" spans="1:6">
      <c r="A59" s="9" t="s">
        <v>35</v>
      </c>
      <c r="B59" s="9">
        <v>4.6500000000000004</v>
      </c>
      <c r="C59" s="10">
        <f>(E45/($U$2*(C45^2)*($U$3^5)))*10</f>
        <v>0.15561524712101626</v>
      </c>
      <c r="D59" s="9" t="s">
        <v>22</v>
      </c>
      <c r="E59" s="10">
        <f>D45/($U$2*(C45^2)*($U$3^4))</f>
        <v>9.0888325492419667E-2</v>
      </c>
      <c r="F59">
        <f t="shared" si="9"/>
        <v>0.57972648349944278</v>
      </c>
    </row>
    <row r="63" spans="1:6">
      <c r="C63" s="23"/>
      <c r="D63" s="23"/>
    </row>
    <row r="64" spans="1:6">
      <c r="C64" s="23"/>
      <c r="D64" s="23"/>
    </row>
    <row r="65" spans="3:4">
      <c r="C65" s="23"/>
      <c r="D65" s="23"/>
    </row>
    <row r="66" spans="3:4">
      <c r="C66" s="23"/>
      <c r="D66" s="23"/>
    </row>
    <row r="67" spans="3:4">
      <c r="C67" s="23"/>
      <c r="D6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146A5-F096-4646-B15E-1771E9547C77}">
  <dimension ref="A1:N29"/>
  <sheetViews>
    <sheetView tabSelected="1" workbookViewId="0">
      <selection activeCell="C35" sqref="C35"/>
    </sheetView>
  </sheetViews>
  <sheetFormatPr baseColWidth="10" defaultRowHeight="14.4"/>
  <cols>
    <col min="1" max="1" width="13.5546875" customWidth="1"/>
    <col min="3" max="3" width="16.5546875" customWidth="1"/>
  </cols>
  <sheetData>
    <row r="1" spans="1:14">
      <c r="A1" s="9" t="s">
        <v>62</v>
      </c>
      <c r="B1" s="9" t="s">
        <v>61</v>
      </c>
      <c r="C1" s="9" t="s">
        <v>63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9">
        <v>10</v>
      </c>
      <c r="B2" s="9">
        <v>13.35</v>
      </c>
      <c r="C2" s="9">
        <f>B2/(2*PI()*0.7*0.1)</f>
        <v>30.353121289668611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9">
        <v>10.5</v>
      </c>
      <c r="B3" s="9">
        <v>14.09</v>
      </c>
      <c r="C3" s="9">
        <f t="shared" ref="C3:C6" si="0">B3/(2*PI()*0.7*0.1)</f>
        <v>32.035616402354364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9">
        <v>11</v>
      </c>
      <c r="B4" s="9">
        <v>14.92</v>
      </c>
      <c r="C4" s="9">
        <f t="shared" si="0"/>
        <v>33.922739299015404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9">
        <v>11.5</v>
      </c>
      <c r="B5" s="9">
        <v>15.75</v>
      </c>
      <c r="C5" s="9">
        <f t="shared" si="0"/>
        <v>35.809862195676452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9">
        <v>11.92</v>
      </c>
      <c r="B6" s="9">
        <v>16.399999999999999</v>
      </c>
      <c r="C6" s="9">
        <f t="shared" si="0"/>
        <v>37.287729524386904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2"/>
      <c r="B16" s="2"/>
      <c r="C16" s="2" t="s">
        <v>64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Strouhal, Reynoldstall</vt:lpstr>
      <vt:lpstr>Impellerturtall vs Va </vt:lpstr>
      <vt:lpstr>KT, KQ og Etta0</vt:lpstr>
      <vt:lpstr>Turtall n for å få 6 grd. avink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Bendik Andersen</dc:creator>
  <cp:lastModifiedBy>Bendik Andersen</cp:lastModifiedBy>
  <cp:lastPrinted>2021-11-25T11:59:55Z</cp:lastPrinted>
  <dcterms:created xsi:type="dcterms:W3CDTF">2021-11-22T14:41:20Z</dcterms:created>
  <dcterms:modified xsi:type="dcterms:W3CDTF">2021-12-10T11:54:52Z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36d71ed-e286-42a1-8703-c1fd0ea2549c_Enabled">
    <vt:lpwstr>true</vt:lpwstr>
  </property>
  <property fmtid="{D5CDD505-2E9C-101B-9397-08002B2CF9AE}" pid="3" name="MSIP_Label_536d71ed-e286-42a1-8703-c1fd0ea2549c_SetDate">
    <vt:lpwstr>2021-11-29T21:08:11Z</vt:lpwstr>
  </property>
  <property fmtid="{D5CDD505-2E9C-101B-9397-08002B2CF9AE}" pid="4" name="MSIP_Label_536d71ed-e286-42a1-8703-c1fd0ea2549c_Method">
    <vt:lpwstr>Privileged</vt:lpwstr>
  </property>
  <property fmtid="{D5CDD505-2E9C-101B-9397-08002B2CF9AE}" pid="5" name="MSIP_Label_536d71ed-e286-42a1-8703-c1fd0ea2549c_Name">
    <vt:lpwstr>Ugradert – kan deles fritt</vt:lpwstr>
  </property>
  <property fmtid="{D5CDD505-2E9C-101B-9397-08002B2CF9AE}" pid="6" name="MSIP_Label_536d71ed-e286-42a1-8703-c1fd0ea2549c_SiteId">
    <vt:lpwstr>1e0e6195-b5ec-427a-9cc1-db95904592f9</vt:lpwstr>
  </property>
  <property fmtid="{D5CDD505-2E9C-101B-9397-08002B2CF9AE}" pid="7" name="MSIP_Label_536d71ed-e286-42a1-8703-c1fd0ea2549c_ActionId">
    <vt:lpwstr>fba7a779-4061-49d4-b40a-f0f8fd5d5f1c</vt:lpwstr>
  </property>
  <property fmtid="{D5CDD505-2E9C-101B-9397-08002B2CF9AE}" pid="8" name="MSIP_Label_536d71ed-e286-42a1-8703-c1fd0ea2549c_ContentBits">
    <vt:lpwstr>0</vt:lpwstr>
  </property>
</Properties>
</file>